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tch\Dropbox\Student Government\2020-2021 Treasurer Folder\"/>
    </mc:Choice>
  </mc:AlternateContent>
  <xr:revisionPtr revIDLastSave="0" documentId="13_ncr:1_{E60A6677-D99C-499F-813D-83046AF983B0}" xr6:coauthVersionLast="46" xr6:coauthVersionMax="46" xr10:uidLastSave="{00000000-0000-0000-0000-000000000000}"/>
  <bookViews>
    <workbookView xWindow="-98" yWindow="-98" windowWidth="20715" windowHeight="13276" xr2:uid="{D78061F0-28FF-4A8D-BB8A-9105D7A7132C}"/>
  </bookViews>
  <sheets>
    <sheet name="2021-22 Budget" sheetId="3" r:id="rId1"/>
    <sheet name="2021-22 Categories" sheetId="2" r:id="rId2"/>
    <sheet name="2021-22 Statistics Summary" sheetId="1" r:id="rId3"/>
    <sheet name="Budget Trends" sheetId="4" r:id="rId4"/>
    <sheet name="Not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4" l="1"/>
  <c r="I9" i="1"/>
  <c r="C18" i="2"/>
  <c r="D18" i="2" s="1"/>
  <c r="I15" i="1"/>
  <c r="I5" i="1"/>
  <c r="I6" i="1"/>
  <c r="I7" i="1"/>
  <c r="I8" i="1"/>
  <c r="I10" i="1"/>
  <c r="I11" i="1"/>
  <c r="I12" i="1"/>
  <c r="I13" i="1"/>
  <c r="I14" i="1"/>
  <c r="I4" i="1"/>
  <c r="B175" i="2"/>
  <c r="B174" i="2"/>
  <c r="B173" i="2"/>
  <c r="B172" i="2"/>
  <c r="B171" i="2"/>
  <c r="B170" i="2"/>
  <c r="B169" i="2"/>
  <c r="B168" i="2"/>
  <c r="B167" i="2"/>
  <c r="B166" i="2"/>
  <c r="B165" i="2"/>
  <c r="G18" i="2" l="1"/>
  <c r="F18" i="2"/>
  <c r="M18" i="2"/>
  <c r="I18" i="2"/>
  <c r="E18" i="2"/>
  <c r="K18" i="2"/>
  <c r="J18" i="2"/>
  <c r="L18" i="2"/>
  <c r="H18" i="2"/>
  <c r="C115" i="2" l="1"/>
  <c r="D115" i="2" s="1"/>
  <c r="C160" i="2"/>
  <c r="C130" i="2"/>
  <c r="D130" i="2" s="1"/>
  <c r="C77" i="2"/>
  <c r="G77" i="2" s="1"/>
  <c r="K115" i="2" l="1"/>
  <c r="G115" i="2"/>
  <c r="J115" i="2"/>
  <c r="F115" i="2"/>
  <c r="M115" i="2"/>
  <c r="I115" i="2"/>
  <c r="E115" i="2"/>
  <c r="L115" i="2"/>
  <c r="H115" i="2"/>
  <c r="M130" i="2"/>
  <c r="G130" i="2"/>
  <c r="I130" i="2"/>
  <c r="K130" i="2"/>
  <c r="F130" i="2"/>
  <c r="J130" i="2"/>
  <c r="E130" i="2"/>
  <c r="L130" i="2"/>
  <c r="H130" i="2"/>
  <c r="I77" i="2"/>
  <c r="M77" i="2"/>
  <c r="H77" i="2"/>
  <c r="L77" i="2"/>
  <c r="E77" i="2"/>
  <c r="K77" i="2"/>
  <c r="J77" i="2"/>
  <c r="F77" i="2"/>
  <c r="D77" i="2"/>
  <c r="E174" i="2"/>
  <c r="E173" i="2"/>
  <c r="E172" i="2"/>
  <c r="E171" i="2"/>
  <c r="E170" i="2"/>
  <c r="E169" i="2"/>
  <c r="E168" i="2"/>
  <c r="E167" i="2"/>
  <c r="E166" i="2"/>
  <c r="E165" i="2"/>
  <c r="C29" i="4" l="1"/>
  <c r="D29" i="4"/>
  <c r="B29" i="4"/>
  <c r="G83" i="3" l="1"/>
  <c r="G92" i="3" s="1"/>
  <c r="G103" i="3" s="1"/>
  <c r="G76" i="3"/>
  <c r="G68" i="3"/>
  <c r="G55" i="3"/>
  <c r="G119" i="3" l="1"/>
  <c r="G136" i="3"/>
  <c r="G172" i="3" s="1"/>
  <c r="C157" i="2"/>
  <c r="D157" i="2" s="1"/>
  <c r="C118" i="2"/>
  <c r="D118" i="2" s="1"/>
  <c r="C111" i="2"/>
  <c r="F111" i="2" s="1"/>
  <c r="C110" i="2"/>
  <c r="D110" i="2" s="1"/>
  <c r="C104" i="2"/>
  <c r="D104" i="2" s="1"/>
  <c r="C101" i="2"/>
  <c r="D101" i="2" s="1"/>
  <c r="C95" i="2"/>
  <c r="D95" i="2" s="1"/>
  <c r="C64" i="2"/>
  <c r="D64" i="2" s="1"/>
  <c r="C51" i="2"/>
  <c r="D51" i="2" s="1"/>
  <c r="I111" i="2" l="1"/>
  <c r="E64" i="2"/>
  <c r="J104" i="2"/>
  <c r="E104" i="2"/>
  <c r="J157" i="2"/>
  <c r="F157" i="2"/>
  <c r="K157" i="2"/>
  <c r="M157" i="2"/>
  <c r="I157" i="2"/>
  <c r="E157" i="2"/>
  <c r="G157" i="2"/>
  <c r="L157" i="2"/>
  <c r="H157" i="2"/>
  <c r="E111" i="2"/>
  <c r="M104" i="2"/>
  <c r="G104" i="2"/>
  <c r="K110" i="2"/>
  <c r="I104" i="2"/>
  <c r="K104" i="2"/>
  <c r="F104" i="2"/>
  <c r="M111" i="2"/>
  <c r="G110" i="2"/>
  <c r="J118" i="2"/>
  <c r="F118" i="2"/>
  <c r="L118" i="2"/>
  <c r="H118" i="2"/>
  <c r="K118" i="2"/>
  <c r="G118" i="2"/>
  <c r="M118" i="2"/>
  <c r="I118" i="2"/>
  <c r="E118" i="2"/>
  <c r="K101" i="2"/>
  <c r="J101" i="2"/>
  <c r="F101" i="2"/>
  <c r="L104" i="2"/>
  <c r="H104" i="2"/>
  <c r="L111" i="2"/>
  <c r="H111" i="2"/>
  <c r="D111" i="2"/>
  <c r="J110" i="2"/>
  <c r="F110" i="2"/>
  <c r="M101" i="2"/>
  <c r="I101" i="2"/>
  <c r="E101" i="2"/>
  <c r="K111" i="2"/>
  <c r="G111" i="2"/>
  <c r="M110" i="2"/>
  <c r="I110" i="2"/>
  <c r="E110" i="2"/>
  <c r="G101" i="2"/>
  <c r="L101" i="2"/>
  <c r="H101" i="2"/>
  <c r="J111" i="2"/>
  <c r="L110" i="2"/>
  <c r="H110" i="2"/>
  <c r="K95" i="2"/>
  <c r="G95" i="2"/>
  <c r="F95" i="2"/>
  <c r="M95" i="2"/>
  <c r="E95" i="2"/>
  <c r="J95" i="2"/>
  <c r="I95" i="2"/>
  <c r="L95" i="2"/>
  <c r="H95" i="2"/>
  <c r="K51" i="2"/>
  <c r="G51" i="2"/>
  <c r="F51" i="2"/>
  <c r="M51" i="2"/>
  <c r="I51" i="2"/>
  <c r="E51" i="2"/>
  <c r="J51" i="2"/>
  <c r="L51" i="2"/>
  <c r="H51" i="2"/>
  <c r="F175" i="2" l="1"/>
  <c r="C153" i="2"/>
  <c r="D153" i="2" s="1"/>
  <c r="C155" i="2"/>
  <c r="M155" i="2" s="1"/>
  <c r="C121" i="2"/>
  <c r="D121" i="2" s="1"/>
  <c r="G177" i="3"/>
  <c r="G191" i="3" s="1"/>
  <c r="C65" i="2"/>
  <c r="D65" i="2" s="1"/>
  <c r="F76" i="3"/>
  <c r="F177" i="3"/>
  <c r="C142" i="2"/>
  <c r="D142" i="2" s="1"/>
  <c r="C89" i="2"/>
  <c r="D89" i="2" s="1"/>
  <c r="C88" i="2"/>
  <c r="D88" i="2" s="1"/>
  <c r="C87" i="2"/>
  <c r="F87" i="2" s="1"/>
  <c r="C90" i="2"/>
  <c r="I90" i="2" s="1"/>
  <c r="F68" i="3"/>
  <c r="F83" i="3"/>
  <c r="F55" i="3"/>
  <c r="C31" i="2"/>
  <c r="E31" i="2" s="1"/>
  <c r="C22" i="2"/>
  <c r="D22" i="2" s="1"/>
  <c r="C7" i="2"/>
  <c r="D7" i="2" s="1"/>
  <c r="C4" i="2"/>
  <c r="D4" i="2" s="1"/>
  <c r="D14" i="4"/>
  <c r="C14" i="4"/>
  <c r="B14" i="4"/>
  <c r="E177" i="3"/>
  <c r="D177" i="3"/>
  <c r="C177" i="3"/>
  <c r="E83" i="3"/>
  <c r="D83" i="3"/>
  <c r="C83" i="3"/>
  <c r="E76" i="3"/>
  <c r="D76" i="3"/>
  <c r="C76" i="3"/>
  <c r="E68" i="3"/>
  <c r="D68" i="3"/>
  <c r="C68" i="3"/>
  <c r="D55" i="3"/>
  <c r="C55" i="3"/>
  <c r="E43" i="3"/>
  <c r="E55" i="3" s="1"/>
  <c r="C3" i="2"/>
  <c r="D3" i="2" s="1"/>
  <c r="C5" i="2"/>
  <c r="C6" i="2"/>
  <c r="L6" i="2" s="1"/>
  <c r="C8" i="2"/>
  <c r="E8" i="2" s="1"/>
  <c r="C9" i="2"/>
  <c r="G9" i="2" s="1"/>
  <c r="C10" i="2"/>
  <c r="D10" i="2" s="1"/>
  <c r="C11" i="2"/>
  <c r="M11" i="2" s="1"/>
  <c r="C12" i="2"/>
  <c r="D12" i="2" s="1"/>
  <c r="C13" i="2"/>
  <c r="L13" i="2" s="1"/>
  <c r="C14" i="2"/>
  <c r="F14" i="2" s="1"/>
  <c r="C15" i="2"/>
  <c r="L15" i="2" s="1"/>
  <c r="C16" i="2"/>
  <c r="D16" i="2" s="1"/>
  <c r="C17" i="2"/>
  <c r="D17" i="2" s="1"/>
  <c r="C19" i="2"/>
  <c r="C20" i="2"/>
  <c r="G20" i="2" s="1"/>
  <c r="C21" i="2"/>
  <c r="J21" i="2" s="1"/>
  <c r="C23" i="2"/>
  <c r="E23" i="2" s="1"/>
  <c r="C24" i="2"/>
  <c r="D24" i="2" s="1"/>
  <c r="C25" i="2"/>
  <c r="D25" i="2" s="1"/>
  <c r="C26" i="2"/>
  <c r="D26" i="2" s="1"/>
  <c r="C27" i="2"/>
  <c r="G27" i="2" s="1"/>
  <c r="C28" i="2"/>
  <c r="D28" i="2" s="1"/>
  <c r="C29" i="2"/>
  <c r="G29" i="2" s="1"/>
  <c r="C30" i="2"/>
  <c r="E30" i="2" s="1"/>
  <c r="C32" i="2"/>
  <c r="G32" i="2" s="1"/>
  <c r="C33" i="2"/>
  <c r="D33" i="2" s="1"/>
  <c r="C34" i="2"/>
  <c r="I34" i="2" s="1"/>
  <c r="C35" i="2"/>
  <c r="C36" i="2"/>
  <c r="L36" i="2" s="1"/>
  <c r="C37" i="2"/>
  <c r="J37" i="2" s="1"/>
  <c r="C38" i="2"/>
  <c r="H38" i="2" s="1"/>
  <c r="C39" i="2"/>
  <c r="E39" i="2" s="1"/>
  <c r="C40" i="2"/>
  <c r="M40" i="2" s="1"/>
  <c r="C41" i="2"/>
  <c r="D41" i="2" s="1"/>
  <c r="C42" i="2"/>
  <c r="I42" i="2" s="1"/>
  <c r="C43" i="2"/>
  <c r="F43" i="2" s="1"/>
  <c r="C44" i="2"/>
  <c r="D44" i="2" s="1"/>
  <c r="C45" i="2"/>
  <c r="F45" i="2" s="1"/>
  <c r="C46" i="2"/>
  <c r="I46" i="2" s="1"/>
  <c r="C47" i="2"/>
  <c r="I47" i="2" s="1"/>
  <c r="C48" i="2"/>
  <c r="M48" i="2" s="1"/>
  <c r="C49" i="2"/>
  <c r="K49" i="2" s="1"/>
  <c r="C50" i="2"/>
  <c r="H50" i="2" s="1"/>
  <c r="C52" i="2"/>
  <c r="L52" i="2" s="1"/>
  <c r="C54" i="2"/>
  <c r="J54" i="2" s="1"/>
  <c r="C55" i="2"/>
  <c r="L55" i="2" s="1"/>
  <c r="C56" i="2"/>
  <c r="D56" i="2" s="1"/>
  <c r="C57" i="2"/>
  <c r="H57" i="2" s="1"/>
  <c r="C58" i="2"/>
  <c r="E58" i="2" s="1"/>
  <c r="C59" i="2"/>
  <c r="D59" i="2" s="1"/>
  <c r="C60" i="2"/>
  <c r="I60" i="2" s="1"/>
  <c r="C61" i="2"/>
  <c r="K61" i="2" s="1"/>
  <c r="C62" i="2"/>
  <c r="E62" i="2" s="1"/>
  <c r="I64" i="2"/>
  <c r="C66" i="2"/>
  <c r="G66" i="2" s="1"/>
  <c r="C67" i="2"/>
  <c r="F67" i="2" s="1"/>
  <c r="C69" i="2"/>
  <c r="G69" i="2" s="1"/>
  <c r="C70" i="2"/>
  <c r="E70" i="2" s="1"/>
  <c r="C71" i="2"/>
  <c r="E71" i="2" s="1"/>
  <c r="C73" i="2"/>
  <c r="D73" i="2" s="1"/>
  <c r="C74" i="2"/>
  <c r="G74" i="2" s="1"/>
  <c r="C75" i="2"/>
  <c r="G75" i="2" s="1"/>
  <c r="C76" i="2"/>
  <c r="E76" i="2" s="1"/>
  <c r="C79" i="2"/>
  <c r="C80" i="2"/>
  <c r="G80" i="2" s="1"/>
  <c r="C81" i="2"/>
  <c r="D81" i="2" s="1"/>
  <c r="C82" i="2"/>
  <c r="K82" i="2" s="1"/>
  <c r="C83" i="2"/>
  <c r="K83" i="2" s="1"/>
  <c r="C84" i="2"/>
  <c r="F84" i="2" s="1"/>
  <c r="C85" i="2"/>
  <c r="K85" i="2" s="1"/>
  <c r="C91" i="2"/>
  <c r="F91" i="2" s="1"/>
  <c r="C92" i="2"/>
  <c r="K92" i="2" s="1"/>
  <c r="C93" i="2"/>
  <c r="M93" i="2" s="1"/>
  <c r="C94" i="2"/>
  <c r="I94" i="2" s="1"/>
  <c r="C96" i="2"/>
  <c r="E96" i="2" s="1"/>
  <c r="C97" i="2"/>
  <c r="J97" i="2" s="1"/>
  <c r="C98" i="2"/>
  <c r="E98" i="2" s="1"/>
  <c r="C100" i="2"/>
  <c r="I100" i="2" s="1"/>
  <c r="C102" i="2"/>
  <c r="L102" i="2" s="1"/>
  <c r="C103" i="2"/>
  <c r="H103" i="2" s="1"/>
  <c r="C105" i="2"/>
  <c r="E105" i="2" s="1"/>
  <c r="C106" i="2"/>
  <c r="G106" i="2" s="1"/>
  <c r="C107" i="2"/>
  <c r="L107" i="2" s="1"/>
  <c r="C108" i="2"/>
  <c r="M108" i="2" s="1"/>
  <c r="C109" i="2"/>
  <c r="H109" i="2" s="1"/>
  <c r="C112" i="2"/>
  <c r="H112" i="2" s="1"/>
  <c r="C114" i="2"/>
  <c r="K114" i="2" s="1"/>
  <c r="C116" i="2"/>
  <c r="D116" i="2" s="1"/>
  <c r="C117" i="2"/>
  <c r="J117" i="2" s="1"/>
  <c r="C119" i="2"/>
  <c r="F119" i="2" s="1"/>
  <c r="C120" i="2"/>
  <c r="D120" i="2" s="1"/>
  <c r="C122" i="2"/>
  <c r="J122" i="2" s="1"/>
  <c r="C123" i="2"/>
  <c r="K123" i="2" s="1"/>
  <c r="C124" i="2"/>
  <c r="J124" i="2" s="1"/>
  <c r="C125" i="2"/>
  <c r="G125" i="2" s="1"/>
  <c r="C126" i="2"/>
  <c r="F126" i="2" s="1"/>
  <c r="C127" i="2"/>
  <c r="F127" i="2" s="1"/>
  <c r="C128" i="2"/>
  <c r="K128" i="2" s="1"/>
  <c r="C129" i="2"/>
  <c r="D129" i="2" s="1"/>
  <c r="C131" i="2"/>
  <c r="F131" i="2" s="1"/>
  <c r="C132" i="2"/>
  <c r="F132" i="2" s="1"/>
  <c r="C133" i="2"/>
  <c r="L133" i="2" s="1"/>
  <c r="C134" i="2"/>
  <c r="K134" i="2" s="1"/>
  <c r="C135" i="2"/>
  <c r="E135" i="2" s="1"/>
  <c r="C136" i="2"/>
  <c r="K136" i="2" s="1"/>
  <c r="C137" i="2"/>
  <c r="K137" i="2" s="1"/>
  <c r="C138" i="2"/>
  <c r="L138" i="2" s="1"/>
  <c r="C139" i="2"/>
  <c r="I139" i="2" s="1"/>
  <c r="C140" i="2"/>
  <c r="H140" i="2" s="1"/>
  <c r="C141" i="2"/>
  <c r="D141" i="2" s="1"/>
  <c r="C143" i="2"/>
  <c r="G143" i="2" s="1"/>
  <c r="C144" i="2"/>
  <c r="M144" i="2" s="1"/>
  <c r="C145" i="2"/>
  <c r="F145" i="2" s="1"/>
  <c r="C147" i="2"/>
  <c r="E147" i="2" s="1"/>
  <c r="C149" i="2"/>
  <c r="G149" i="2" s="1"/>
  <c r="C150" i="2"/>
  <c r="F150" i="2" s="1"/>
  <c r="C151" i="2"/>
  <c r="E151" i="2" s="1"/>
  <c r="C152" i="2"/>
  <c r="K152" i="2" s="1"/>
  <c r="C154" i="2"/>
  <c r="F154" i="2" s="1"/>
  <c r="C156" i="2"/>
  <c r="J156" i="2" s="1"/>
  <c r="C158" i="2"/>
  <c r="D158" i="2" s="1"/>
  <c r="G137" i="2"/>
  <c r="K64" i="2"/>
  <c r="G15" i="2"/>
  <c r="F64" i="2"/>
  <c r="G64" i="2"/>
  <c r="L64" i="2"/>
  <c r="H64" i="2"/>
  <c r="M64" i="2"/>
  <c r="I6" i="2"/>
  <c r="E153" i="2"/>
  <c r="I153" i="2"/>
  <c r="J153" i="2"/>
  <c r="F153" i="2"/>
  <c r="H153" i="2"/>
  <c r="L153" i="2"/>
  <c r="M107" i="2"/>
  <c r="F62" i="2"/>
  <c r="K74" i="2"/>
  <c r="J64" i="2"/>
  <c r="E112" i="2" l="1"/>
  <c r="D75" i="2"/>
  <c r="H74" i="2"/>
  <c r="D112" i="2"/>
  <c r="K59" i="2"/>
  <c r="J70" i="2"/>
  <c r="D80" i="2"/>
  <c r="I141" i="2"/>
  <c r="J106" i="2"/>
  <c r="L124" i="2"/>
  <c r="G128" i="2"/>
  <c r="F128" i="2"/>
  <c r="M137" i="2"/>
  <c r="H75" i="2"/>
  <c r="G112" i="2"/>
  <c r="I102" i="2"/>
  <c r="J143" i="2"/>
  <c r="D67" i="2"/>
  <c r="G122" i="2"/>
  <c r="G48" i="2"/>
  <c r="F93" i="2"/>
  <c r="J74" i="2"/>
  <c r="J80" i="2"/>
  <c r="J90" i="2"/>
  <c r="E67" i="2"/>
  <c r="M80" i="2"/>
  <c r="M74" i="2"/>
  <c r="I80" i="2"/>
  <c r="F73" i="2"/>
  <c r="M131" i="2"/>
  <c r="M23" i="2"/>
  <c r="M73" i="2"/>
  <c r="E74" i="2"/>
  <c r="L80" i="2"/>
  <c r="M92" i="2"/>
  <c r="K52" i="2"/>
  <c r="F54" i="2"/>
  <c r="M67" i="2"/>
  <c r="D48" i="2"/>
  <c r="I103" i="2"/>
  <c r="G103" i="2"/>
  <c r="J73" i="2"/>
  <c r="H67" i="2"/>
  <c r="L73" i="2"/>
  <c r="E73" i="2"/>
  <c r="E57" i="2"/>
  <c r="D103" i="2"/>
  <c r="H143" i="2"/>
  <c r="F97" i="2"/>
  <c r="K44" i="2"/>
  <c r="K73" i="2"/>
  <c r="E126" i="2"/>
  <c r="H73" i="2"/>
  <c r="M83" i="2"/>
  <c r="E97" i="2"/>
  <c r="I52" i="2"/>
  <c r="L67" i="2"/>
  <c r="E61" i="2"/>
  <c r="I73" i="2"/>
  <c r="J126" i="2"/>
  <c r="F57" i="2"/>
  <c r="J44" i="2"/>
  <c r="K67" i="2"/>
  <c r="J67" i="2"/>
  <c r="G73" i="2"/>
  <c r="J16" i="2"/>
  <c r="E125" i="2"/>
  <c r="E143" i="2"/>
  <c r="I134" i="2"/>
  <c r="M88" i="2"/>
  <c r="M56" i="2"/>
  <c r="E129" i="2"/>
  <c r="F138" i="2"/>
  <c r="K129" i="2"/>
  <c r="F102" i="2"/>
  <c r="E114" i="2"/>
  <c r="K80" i="2"/>
  <c r="J26" i="2"/>
  <c r="M62" i="2"/>
  <c r="I74" i="2"/>
  <c r="D74" i="2"/>
  <c r="E80" i="2"/>
  <c r="J102" i="2"/>
  <c r="E102" i="2"/>
  <c r="K107" i="2"/>
  <c r="I107" i="2"/>
  <c r="G138" i="2"/>
  <c r="F149" i="2"/>
  <c r="F143" i="2"/>
  <c r="M120" i="2"/>
  <c r="M138" i="2"/>
  <c r="M12" i="2"/>
  <c r="K143" i="2"/>
  <c r="D125" i="2"/>
  <c r="H39" i="2"/>
  <c r="K132" i="2"/>
  <c r="H102" i="2"/>
  <c r="L76" i="2"/>
  <c r="G114" i="2"/>
  <c r="G88" i="2"/>
  <c r="D102" i="2"/>
  <c r="F107" i="2"/>
  <c r="E107" i="2"/>
  <c r="F114" i="2"/>
  <c r="H120" i="2"/>
  <c r="M143" i="2"/>
  <c r="H134" i="2"/>
  <c r="I138" i="2"/>
  <c r="K120" i="2"/>
  <c r="D138" i="2"/>
  <c r="K138" i="2"/>
  <c r="D143" i="2"/>
  <c r="J154" i="2"/>
  <c r="F74" i="2"/>
  <c r="L74" i="2"/>
  <c r="F80" i="2"/>
  <c r="H80" i="2"/>
  <c r="K102" i="2"/>
  <c r="M102" i="2"/>
  <c r="J107" i="2"/>
  <c r="J112" i="2"/>
  <c r="M114" i="2"/>
  <c r="J129" i="2"/>
  <c r="J125" i="2"/>
  <c r="H138" i="2"/>
  <c r="I143" i="2"/>
  <c r="J138" i="2"/>
  <c r="E138" i="2"/>
  <c r="M84" i="2"/>
  <c r="H60" i="2"/>
  <c r="K125" i="2"/>
  <c r="L143" i="2"/>
  <c r="I93" i="2"/>
  <c r="F117" i="2"/>
  <c r="G102" i="2"/>
  <c r="M132" i="2"/>
  <c r="L97" i="2"/>
  <c r="K56" i="2"/>
  <c r="H54" i="2"/>
  <c r="G152" i="2"/>
  <c r="F158" i="2"/>
  <c r="M152" i="2"/>
  <c r="D152" i="2"/>
  <c r="F147" i="2"/>
  <c r="G147" i="2"/>
  <c r="M147" i="2"/>
  <c r="D147" i="2"/>
  <c r="H147" i="2"/>
  <c r="I127" i="2"/>
  <c r="M117" i="2"/>
  <c r="L117" i="2"/>
  <c r="K142" i="2"/>
  <c r="F109" i="2"/>
  <c r="F103" i="2"/>
  <c r="J108" i="2"/>
  <c r="I112" i="2"/>
  <c r="E103" i="2"/>
  <c r="M103" i="2"/>
  <c r="H88" i="2"/>
  <c r="K88" i="2"/>
  <c r="H85" i="2"/>
  <c r="I67" i="2"/>
  <c r="G67" i="2"/>
  <c r="H56" i="2"/>
  <c r="F56" i="2"/>
  <c r="I56" i="2"/>
  <c r="L56" i="2"/>
  <c r="J56" i="2"/>
  <c r="E56" i="2"/>
  <c r="G56" i="2"/>
  <c r="L11" i="2"/>
  <c r="J22" i="2"/>
  <c r="F22" i="2"/>
  <c r="I152" i="2"/>
  <c r="F152" i="2"/>
  <c r="H158" i="2"/>
  <c r="J152" i="2"/>
  <c r="L152" i="2"/>
  <c r="G153" i="2"/>
  <c r="H152" i="2"/>
  <c r="M153" i="2"/>
  <c r="K153" i="2"/>
  <c r="H145" i="2"/>
  <c r="M145" i="2"/>
  <c r="I119" i="2"/>
  <c r="E136" i="2"/>
  <c r="G145" i="2"/>
  <c r="H142" i="2"/>
  <c r="E119" i="2"/>
  <c r="J132" i="2"/>
  <c r="K140" i="2"/>
  <c r="H117" i="2"/>
  <c r="E123" i="2"/>
  <c r="L139" i="2"/>
  <c r="G132" i="2"/>
  <c r="I132" i="2"/>
  <c r="L145" i="2"/>
  <c r="H126" i="2"/>
  <c r="K145" i="2"/>
  <c r="E142" i="2"/>
  <c r="H124" i="2"/>
  <c r="J119" i="2"/>
  <c r="F123" i="2"/>
  <c r="G136" i="2"/>
  <c r="K119" i="2"/>
  <c r="L123" i="2"/>
  <c r="G127" i="2"/>
  <c r="L132" i="2"/>
  <c r="H132" i="2"/>
  <c r="J145" i="2"/>
  <c r="G126" i="2"/>
  <c r="M126" i="2"/>
  <c r="D145" i="2"/>
  <c r="I145" i="2"/>
  <c r="F124" i="2"/>
  <c r="G142" i="2"/>
  <c r="M121" i="2"/>
  <c r="M100" i="2"/>
  <c r="J93" i="2"/>
  <c r="L93" i="2"/>
  <c r="H93" i="2"/>
  <c r="J81" i="2"/>
  <c r="K81" i="2"/>
  <c r="F75" i="2"/>
  <c r="L75" i="2"/>
  <c r="M75" i="2"/>
  <c r="J75" i="2"/>
  <c r="I75" i="2"/>
  <c r="K75" i="2"/>
  <c r="E75" i="2"/>
  <c r="G70" i="2"/>
  <c r="K62" i="2"/>
  <c r="L62" i="2"/>
  <c r="M59" i="2"/>
  <c r="H62" i="2"/>
  <c r="E54" i="2"/>
  <c r="D106" i="2"/>
  <c r="E106" i="2"/>
  <c r="J100" i="2"/>
  <c r="K106" i="2"/>
  <c r="L106" i="2"/>
  <c r="G100" i="2"/>
  <c r="F106" i="2"/>
  <c r="H106" i="2"/>
  <c r="J38" i="2"/>
  <c r="D11" i="2"/>
  <c r="J6" i="2"/>
  <c r="E42" i="2"/>
  <c r="L37" i="2"/>
  <c r="F49" i="2"/>
  <c r="M3" i="2"/>
  <c r="M52" i="2"/>
  <c r="J52" i="2"/>
  <c r="G45" i="2"/>
  <c r="I45" i="2"/>
  <c r="G33" i="2"/>
  <c r="H22" i="2"/>
  <c r="E22" i="2"/>
  <c r="K22" i="2"/>
  <c r="I23" i="2"/>
  <c r="J23" i="2"/>
  <c r="M44" i="2"/>
  <c r="K41" i="2"/>
  <c r="H48" i="2"/>
  <c r="L22" i="2"/>
  <c r="I22" i="2"/>
  <c r="L24" i="2"/>
  <c r="L49" i="2"/>
  <c r="H49" i="2"/>
  <c r="K45" i="2"/>
  <c r="M41" i="2"/>
  <c r="M22" i="2"/>
  <c r="L150" i="2"/>
  <c r="F155" i="2"/>
  <c r="J147" i="2"/>
  <c r="E12" i="2"/>
  <c r="H42" i="2"/>
  <c r="G59" i="2"/>
  <c r="I59" i="2"/>
  <c r="E128" i="2"/>
  <c r="I147" i="2"/>
  <c r="E150" i="2"/>
  <c r="I117" i="2"/>
  <c r="D117" i="2"/>
  <c r="E154" i="2"/>
  <c r="I154" i="2"/>
  <c r="H136" i="2"/>
  <c r="M123" i="2"/>
  <c r="H123" i="2"/>
  <c r="J136" i="2"/>
  <c r="L127" i="2"/>
  <c r="D140" i="2"/>
  <c r="J123" i="2"/>
  <c r="K117" i="2"/>
  <c r="I106" i="2"/>
  <c r="D132" i="2"/>
  <c r="K126" i="2"/>
  <c r="L126" i="2"/>
  <c r="I126" i="2"/>
  <c r="D126" i="2"/>
  <c r="L103" i="2"/>
  <c r="G22" i="2"/>
  <c r="I89" i="2"/>
  <c r="G89" i="2"/>
  <c r="F142" i="2"/>
  <c r="J142" i="2"/>
  <c r="L65" i="2"/>
  <c r="H121" i="2"/>
  <c r="J121" i="2"/>
  <c r="M8" i="2"/>
  <c r="L25" i="2"/>
  <c r="M38" i="2"/>
  <c r="G154" i="2"/>
  <c r="H125" i="2"/>
  <c r="J131" i="2"/>
  <c r="K16" i="2"/>
  <c r="F34" i="2"/>
  <c r="E55" i="2"/>
  <c r="M125" i="2"/>
  <c r="J128" i="2"/>
  <c r="M21" i="2"/>
  <c r="L59" i="2"/>
  <c r="J59" i="2"/>
  <c r="E59" i="2"/>
  <c r="L128" i="2"/>
  <c r="L147" i="2"/>
  <c r="J127" i="2"/>
  <c r="D136" i="2"/>
  <c r="D154" i="2"/>
  <c r="E117" i="2"/>
  <c r="G123" i="2"/>
  <c r="G140" i="2"/>
  <c r="L154" i="2"/>
  <c r="I144" i="2"/>
  <c r="I123" i="2"/>
  <c r="D123" i="2"/>
  <c r="F136" i="2"/>
  <c r="E132" i="2"/>
  <c r="H127" i="2"/>
  <c r="G117" i="2"/>
  <c r="I131" i="2"/>
  <c r="D127" i="2"/>
  <c r="K127" i="2"/>
  <c r="K147" i="2"/>
  <c r="M112" i="2"/>
  <c r="M4" i="2"/>
  <c r="H89" i="2"/>
  <c r="M89" i="2"/>
  <c r="K89" i="2"/>
  <c r="E65" i="2"/>
  <c r="J65" i="2"/>
  <c r="E121" i="2"/>
  <c r="K121" i="2"/>
  <c r="E89" i="2"/>
  <c r="J89" i="2"/>
  <c r="F125" i="2"/>
  <c r="E38" i="2"/>
  <c r="J135" i="2"/>
  <c r="E16" i="2"/>
  <c r="J46" i="2"/>
  <c r="I125" i="2"/>
  <c r="H59" i="2"/>
  <c r="F59" i="2"/>
  <c r="L8" i="2"/>
  <c r="K154" i="2"/>
  <c r="L125" i="2"/>
  <c r="H154" i="2"/>
  <c r="M154" i="2"/>
  <c r="D131" i="2"/>
  <c r="E131" i="2"/>
  <c r="E127" i="2"/>
  <c r="M127" i="2"/>
  <c r="L144" i="2"/>
  <c r="E88" i="2"/>
  <c r="D87" i="2"/>
  <c r="L89" i="2"/>
  <c r="F89" i="2"/>
  <c r="I142" i="2"/>
  <c r="F65" i="2"/>
  <c r="I65" i="2"/>
  <c r="I121" i="2"/>
  <c r="G121" i="2"/>
  <c r="H151" i="2"/>
  <c r="H155" i="2"/>
  <c r="L151" i="2"/>
  <c r="J151" i="2"/>
  <c r="G151" i="2"/>
  <c r="I156" i="2"/>
  <c r="H150" i="2"/>
  <c r="D150" i="2"/>
  <c r="J150" i="2"/>
  <c r="K150" i="2"/>
  <c r="I150" i="2"/>
  <c r="M150" i="2"/>
  <c r="G150" i="2"/>
  <c r="M158" i="2"/>
  <c r="G158" i="2"/>
  <c r="K158" i="2"/>
  <c r="I158" i="2"/>
  <c r="L158" i="2"/>
  <c r="M149" i="2"/>
  <c r="L156" i="2"/>
  <c r="J158" i="2"/>
  <c r="E158" i="2"/>
  <c r="E152" i="2"/>
  <c r="L149" i="2"/>
  <c r="D149" i="2"/>
  <c r="G156" i="2"/>
  <c r="F129" i="2"/>
  <c r="I120" i="2"/>
  <c r="J134" i="2"/>
  <c r="L140" i="2"/>
  <c r="M140" i="2"/>
  <c r="J116" i="2"/>
  <c r="J139" i="2"/>
  <c r="I114" i="2"/>
  <c r="G120" i="2"/>
  <c r="M129" i="2"/>
  <c r="L134" i="2"/>
  <c r="L119" i="2"/>
  <c r="H137" i="2"/>
  <c r="J120" i="2"/>
  <c r="E120" i="2"/>
  <c r="F134" i="2"/>
  <c r="K116" i="2"/>
  <c r="G124" i="2"/>
  <c r="L136" i="2"/>
  <c r="G144" i="2"/>
  <c r="E139" i="2"/>
  <c r="I140" i="2"/>
  <c r="H129" i="2"/>
  <c r="M136" i="2"/>
  <c r="G139" i="2"/>
  <c r="L114" i="2"/>
  <c r="H114" i="2"/>
  <c r="E145" i="2"/>
  <c r="F135" i="2"/>
  <c r="L121" i="2"/>
  <c r="F121" i="2"/>
  <c r="D134" i="2"/>
  <c r="I137" i="2"/>
  <c r="E134" i="2"/>
  <c r="G116" i="2"/>
  <c r="J140" i="2"/>
  <c r="J114" i="2"/>
  <c r="D114" i="2"/>
  <c r="M124" i="2"/>
  <c r="I129" i="2"/>
  <c r="J137" i="2"/>
  <c r="M119" i="2"/>
  <c r="H119" i="2"/>
  <c r="G134" i="2"/>
  <c r="D137" i="2"/>
  <c r="F120" i="2"/>
  <c r="M134" i="2"/>
  <c r="L120" i="2"/>
  <c r="F140" i="2"/>
  <c r="L129" i="2"/>
  <c r="M139" i="2"/>
  <c r="E140" i="2"/>
  <c r="G129" i="2"/>
  <c r="I136" i="2"/>
  <c r="K124" i="2"/>
  <c r="M109" i="2"/>
  <c r="H105" i="2"/>
  <c r="F105" i="2"/>
  <c r="K105" i="2"/>
  <c r="J105" i="2"/>
  <c r="D105" i="2"/>
  <c r="G105" i="2"/>
  <c r="E100" i="2"/>
  <c r="I105" i="2"/>
  <c r="D109" i="2"/>
  <c r="G109" i="2"/>
  <c r="I109" i="2"/>
  <c r="L105" i="2"/>
  <c r="K109" i="2"/>
  <c r="D100" i="2"/>
  <c r="K103" i="2"/>
  <c r="J103" i="2"/>
  <c r="D107" i="2"/>
  <c r="K108" i="2"/>
  <c r="M105" i="2"/>
  <c r="L109" i="2"/>
  <c r="J109" i="2"/>
  <c r="E109" i="2"/>
  <c r="H107" i="2"/>
  <c r="G107" i="2"/>
  <c r="F141" i="2"/>
  <c r="G141" i="2"/>
  <c r="D83" i="2"/>
  <c r="L83" i="2"/>
  <c r="H83" i="2"/>
  <c r="G83" i="2"/>
  <c r="F83" i="2"/>
  <c r="G79" i="2"/>
  <c r="K79" i="2"/>
  <c r="M60" i="2"/>
  <c r="J60" i="2"/>
  <c r="K60" i="2"/>
  <c r="K14" i="2"/>
  <c r="E14" i="2"/>
  <c r="J14" i="2"/>
  <c r="D14" i="2"/>
  <c r="I14" i="2"/>
  <c r="L5" i="2"/>
  <c r="K5" i="2"/>
  <c r="I5" i="2"/>
  <c r="L57" i="2"/>
  <c r="E108" i="2"/>
  <c r="F108" i="2"/>
  <c r="E141" i="2"/>
  <c r="M14" i="2"/>
  <c r="D60" i="2"/>
  <c r="L155" i="2"/>
  <c r="K122" i="2"/>
  <c r="H108" i="2"/>
  <c r="H149" i="2"/>
  <c r="K149" i="2"/>
  <c r="F144" i="2"/>
  <c r="K144" i="2"/>
  <c r="H144" i="2"/>
  <c r="I91" i="2"/>
  <c r="D91" i="2"/>
  <c r="K91" i="2"/>
  <c r="G23" i="2"/>
  <c r="K23" i="2"/>
  <c r="H23" i="2"/>
  <c r="L23" i="2"/>
  <c r="D23" i="2"/>
  <c r="I27" i="2"/>
  <c r="J27" i="2"/>
  <c r="I79" i="2"/>
  <c r="K26" i="2"/>
  <c r="G57" i="2"/>
  <c r="D57" i="2"/>
  <c r="H82" i="2"/>
  <c r="K100" i="2"/>
  <c r="L100" i="2"/>
  <c r="I108" i="2"/>
  <c r="K112" i="2"/>
  <c r="L112" i="2"/>
  <c r="I124" i="2"/>
  <c r="D124" i="2"/>
  <c r="G133" i="2"/>
  <c r="L141" i="2"/>
  <c r="I149" i="2"/>
  <c r="M156" i="2"/>
  <c r="H156" i="2"/>
  <c r="K96" i="2"/>
  <c r="H14" i="2"/>
  <c r="F32" i="2"/>
  <c r="K141" i="2"/>
  <c r="D144" i="2"/>
  <c r="L14" i="2"/>
  <c r="J76" i="2"/>
  <c r="G91" i="2"/>
  <c r="E144" i="2"/>
  <c r="D151" i="2"/>
  <c r="K151" i="2"/>
  <c r="F151" i="2"/>
  <c r="M151" i="2"/>
  <c r="I151" i="2"/>
  <c r="F137" i="2"/>
  <c r="L137" i="2"/>
  <c r="E137" i="2"/>
  <c r="D128" i="2"/>
  <c r="I128" i="2"/>
  <c r="H128" i="2"/>
  <c r="M128" i="2"/>
  <c r="H116" i="2"/>
  <c r="M116" i="2"/>
  <c r="F116" i="2"/>
  <c r="L116" i="2"/>
  <c r="I116" i="2"/>
  <c r="E116" i="2"/>
  <c r="M106" i="2"/>
  <c r="D55" i="2"/>
  <c r="I55" i="2"/>
  <c r="F42" i="2"/>
  <c r="G42" i="2"/>
  <c r="D90" i="2"/>
  <c r="K90" i="2"/>
  <c r="D133" i="2"/>
  <c r="I133" i="2"/>
  <c r="H133" i="2"/>
  <c r="M133" i="2"/>
  <c r="J133" i="2"/>
  <c r="F122" i="2"/>
  <c r="L122" i="2"/>
  <c r="M122" i="2"/>
  <c r="E122" i="2"/>
  <c r="I122" i="2"/>
  <c r="H122" i="2"/>
  <c r="M36" i="2"/>
  <c r="D36" i="2"/>
  <c r="L19" i="2"/>
  <c r="E19" i="2"/>
  <c r="K31" i="2"/>
  <c r="D31" i="2"/>
  <c r="L31" i="2"/>
  <c r="J31" i="2"/>
  <c r="D155" i="2"/>
  <c r="G155" i="2"/>
  <c r="I155" i="2"/>
  <c r="J155" i="2"/>
  <c r="E155" i="2"/>
  <c r="I57" i="2"/>
  <c r="E133" i="2"/>
  <c r="K133" i="2"/>
  <c r="K155" i="2"/>
  <c r="F156" i="2"/>
  <c r="K156" i="2"/>
  <c r="I135" i="2"/>
  <c r="H135" i="2"/>
  <c r="K135" i="2"/>
  <c r="M135" i="2"/>
  <c r="D135" i="2"/>
  <c r="L135" i="2"/>
  <c r="F76" i="2"/>
  <c r="D76" i="2"/>
  <c r="I76" i="2"/>
  <c r="M76" i="2"/>
  <c r="H76" i="2"/>
  <c r="K76" i="2"/>
  <c r="D43" i="2"/>
  <c r="H43" i="2"/>
  <c r="L35" i="2"/>
  <c r="H35" i="2"/>
  <c r="I35" i="2"/>
  <c r="F23" i="2"/>
  <c r="J35" i="2"/>
  <c r="I83" i="2"/>
  <c r="J144" i="2"/>
  <c r="E26" i="2"/>
  <c r="M43" i="2"/>
  <c r="K57" i="2"/>
  <c r="J57" i="2"/>
  <c r="F100" i="2"/>
  <c r="H100" i="2"/>
  <c r="D108" i="2"/>
  <c r="F112" i="2"/>
  <c r="E124" i="2"/>
  <c r="M141" i="2"/>
  <c r="H141" i="2"/>
  <c r="J149" i="2"/>
  <c r="E149" i="2"/>
  <c r="E156" i="2"/>
  <c r="D156" i="2"/>
  <c r="H36" i="2"/>
  <c r="G135" i="2"/>
  <c r="D79" i="2"/>
  <c r="G36" i="2"/>
  <c r="G108" i="2"/>
  <c r="L91" i="2"/>
  <c r="G14" i="2"/>
  <c r="G76" i="2"/>
  <c r="K36" i="2"/>
  <c r="J141" i="2"/>
  <c r="H139" i="2"/>
  <c r="K139" i="2"/>
  <c r="F139" i="2"/>
  <c r="D139" i="2"/>
  <c r="F133" i="2"/>
  <c r="H131" i="2"/>
  <c r="L131" i="2"/>
  <c r="K131" i="2"/>
  <c r="G131" i="2"/>
  <c r="D122" i="2"/>
  <c r="G119" i="2"/>
  <c r="D119" i="2"/>
  <c r="L108" i="2"/>
  <c r="F70" i="2"/>
  <c r="H70" i="2"/>
  <c r="D70" i="2"/>
  <c r="L70" i="2"/>
  <c r="F66" i="2"/>
  <c r="H66" i="2"/>
  <c r="M66" i="2"/>
  <c r="K66" i="2"/>
  <c r="G60" i="2"/>
  <c r="M57" i="2"/>
  <c r="D54" i="2"/>
  <c r="I54" i="2"/>
  <c r="L54" i="2"/>
  <c r="M54" i="2"/>
  <c r="G54" i="2"/>
  <c r="K54" i="2"/>
  <c r="I49" i="2"/>
  <c r="E49" i="2"/>
  <c r="G49" i="2"/>
  <c r="D49" i="2"/>
  <c r="J49" i="2"/>
  <c r="M49" i="2"/>
  <c r="J15" i="2"/>
  <c r="D15" i="2"/>
  <c r="I11" i="2"/>
  <c r="J11" i="2"/>
  <c r="K11" i="2"/>
  <c r="F31" i="2"/>
  <c r="F88" i="2"/>
  <c r="J88" i="2"/>
  <c r="L142" i="2"/>
  <c r="M142" i="2"/>
  <c r="M65" i="2"/>
  <c r="H65" i="2"/>
  <c r="J9" i="2"/>
  <c r="D82" i="2"/>
  <c r="L90" i="2"/>
  <c r="D96" i="2"/>
  <c r="K13" i="2"/>
  <c r="J40" i="2"/>
  <c r="J39" i="2"/>
  <c r="H79" i="2"/>
  <c r="I43" i="2"/>
  <c r="J82" i="2"/>
  <c r="H90" i="2"/>
  <c r="G94" i="2"/>
  <c r="H12" i="2"/>
  <c r="L84" i="2"/>
  <c r="M96" i="2"/>
  <c r="K8" i="2"/>
  <c r="I32" i="2"/>
  <c r="I28" i="2"/>
  <c r="G58" i="2"/>
  <c r="G82" i="2"/>
  <c r="M82" i="2"/>
  <c r="E93" i="2"/>
  <c r="G62" i="2"/>
  <c r="E90" i="2"/>
  <c r="I9" i="2"/>
  <c r="M79" i="2"/>
  <c r="G90" i="2"/>
  <c r="D92" i="2"/>
  <c r="D13" i="2"/>
  <c r="J79" i="2"/>
  <c r="E82" i="2"/>
  <c r="F3" i="2"/>
  <c r="H15" i="2"/>
  <c r="L79" i="2"/>
  <c r="E79" i="2"/>
  <c r="I82" i="2"/>
  <c r="K43" i="2"/>
  <c r="K46" i="2"/>
  <c r="D50" i="2"/>
  <c r="L82" i="2"/>
  <c r="F82" i="2"/>
  <c r="E94" i="2"/>
  <c r="K12" i="2"/>
  <c r="J12" i="2"/>
  <c r="G96" i="2"/>
  <c r="G3" i="2"/>
  <c r="F79" i="2"/>
  <c r="E85" i="2"/>
  <c r="K15" i="2"/>
  <c r="K32" i="2"/>
  <c r="M90" i="2"/>
  <c r="E13" i="2"/>
  <c r="E4" i="2"/>
  <c r="E92" i="2"/>
  <c r="K94" i="2"/>
  <c r="L94" i="2"/>
  <c r="D98" i="2"/>
  <c r="G98" i="2"/>
  <c r="M97" i="2"/>
  <c r="I92" i="2"/>
  <c r="L92" i="2"/>
  <c r="F92" i="2"/>
  <c r="F94" i="2"/>
  <c r="H94" i="2"/>
  <c r="I98" i="2"/>
  <c r="J98" i="2"/>
  <c r="L98" i="2"/>
  <c r="L88" i="2"/>
  <c r="I88" i="2"/>
  <c r="F90" i="2"/>
  <c r="J92" i="2"/>
  <c r="F98" i="2"/>
  <c r="H98" i="2"/>
  <c r="G92" i="2"/>
  <c r="H92" i="2"/>
  <c r="M94" i="2"/>
  <c r="J94" i="2"/>
  <c r="D94" i="2"/>
  <c r="M98" i="2"/>
  <c r="K98" i="2"/>
  <c r="I61" i="2"/>
  <c r="L16" i="2"/>
  <c r="E84" i="2"/>
  <c r="M81" i="2"/>
  <c r="G61" i="2"/>
  <c r="I10" i="2"/>
  <c r="J61" i="2"/>
  <c r="E25" i="2"/>
  <c r="I13" i="2"/>
  <c r="F13" i="2"/>
  <c r="L33" i="2"/>
  <c r="M61" i="2"/>
  <c r="I87" i="2"/>
  <c r="M16" i="2"/>
  <c r="H16" i="2"/>
  <c r="L43" i="2"/>
  <c r="J43" i="2"/>
  <c r="E43" i="2"/>
  <c r="L46" i="2"/>
  <c r="G50" i="2"/>
  <c r="G55" i="2"/>
  <c r="K84" i="2"/>
  <c r="G97" i="2"/>
  <c r="D97" i="2"/>
  <c r="H21" i="2"/>
  <c r="I84" i="2"/>
  <c r="J84" i="2"/>
  <c r="D84" i="2"/>
  <c r="F96" i="2"/>
  <c r="I96" i="2"/>
  <c r="K3" i="2"/>
  <c r="H24" i="2"/>
  <c r="I81" i="2"/>
  <c r="E83" i="2"/>
  <c r="I40" i="2"/>
  <c r="D61" i="2"/>
  <c r="G93" i="2"/>
  <c r="F28" i="2"/>
  <c r="F25" i="2"/>
  <c r="G13" i="2"/>
  <c r="G25" i="2"/>
  <c r="I36" i="2"/>
  <c r="J87" i="2"/>
  <c r="J25" i="2"/>
  <c r="K87" i="2"/>
  <c r="J83" i="2"/>
  <c r="L87" i="2"/>
  <c r="F61" i="2"/>
  <c r="H87" i="2"/>
  <c r="G81" i="2"/>
  <c r="D93" i="2"/>
  <c r="J28" i="2"/>
  <c r="J36" i="2"/>
  <c r="E87" i="2"/>
  <c r="H61" i="2"/>
  <c r="G16" i="2"/>
  <c r="F16" i="2"/>
  <c r="I50" i="2"/>
  <c r="I97" i="2"/>
  <c r="E21" i="2"/>
  <c r="H84" i="2"/>
  <c r="H58" i="2"/>
  <c r="H97" i="2"/>
  <c r="G28" i="2"/>
  <c r="I25" i="2"/>
  <c r="M58" i="2"/>
  <c r="E3" i="2"/>
  <c r="J3" i="2"/>
  <c r="L61" i="2"/>
  <c r="L3" i="2"/>
  <c r="I3" i="2"/>
  <c r="I39" i="2"/>
  <c r="H25" i="2"/>
  <c r="M87" i="2"/>
  <c r="I16" i="2"/>
  <c r="G43" i="2"/>
  <c r="M46" i="2"/>
  <c r="D46" i="2"/>
  <c r="F50" i="2"/>
  <c r="K55" i="2"/>
  <c r="H47" i="2"/>
  <c r="H96" i="2"/>
  <c r="K97" i="2"/>
  <c r="K21" i="2"/>
  <c r="G84" i="2"/>
  <c r="L96" i="2"/>
  <c r="J96" i="2"/>
  <c r="L10" i="2"/>
  <c r="L28" i="2"/>
  <c r="E81" i="2"/>
  <c r="J91" i="2"/>
  <c r="I24" i="2"/>
  <c r="F40" i="2"/>
  <c r="K93" i="2"/>
  <c r="K9" i="2"/>
  <c r="J33" i="2"/>
  <c r="K25" i="2"/>
  <c r="M25" i="2"/>
  <c r="H13" i="2"/>
  <c r="L39" i="2"/>
  <c r="E91" i="2"/>
  <c r="H91" i="2"/>
  <c r="F33" i="2"/>
  <c r="G87" i="2"/>
  <c r="M91" i="2"/>
  <c r="F81" i="2"/>
  <c r="G39" i="2"/>
  <c r="E36" i="2"/>
  <c r="D85" i="2"/>
  <c r="I85" i="2"/>
  <c r="L81" i="2"/>
  <c r="J85" i="2"/>
  <c r="G85" i="2"/>
  <c r="H81" i="2"/>
  <c r="L85" i="2"/>
  <c r="F85" i="2"/>
  <c r="M85" i="2"/>
  <c r="L69" i="2"/>
  <c r="K70" i="2"/>
  <c r="I71" i="2"/>
  <c r="I70" i="2"/>
  <c r="M70" i="2"/>
  <c r="J71" i="2"/>
  <c r="F71" i="2"/>
  <c r="L71" i="2"/>
  <c r="D71" i="2"/>
  <c r="G71" i="2"/>
  <c r="H71" i="2"/>
  <c r="M71" i="2"/>
  <c r="F69" i="2"/>
  <c r="K71" i="2"/>
  <c r="M69" i="2"/>
  <c r="H69" i="2"/>
  <c r="K69" i="2"/>
  <c r="I69" i="2"/>
  <c r="D69" i="2"/>
  <c r="J69" i="2"/>
  <c r="E69" i="2"/>
  <c r="J66" i="2"/>
  <c r="E66" i="2"/>
  <c r="D66" i="2"/>
  <c r="G65" i="2"/>
  <c r="K65" i="2"/>
  <c r="L66" i="2"/>
  <c r="I66" i="2"/>
  <c r="H55" i="2"/>
  <c r="D62" i="2"/>
  <c r="I58" i="2"/>
  <c r="E60" i="2"/>
  <c r="J58" i="2"/>
  <c r="F60" i="2"/>
  <c r="B176" i="2"/>
  <c r="D58" i="2"/>
  <c r="K58" i="2"/>
  <c r="F58" i="2"/>
  <c r="F55" i="2"/>
  <c r="I62" i="2"/>
  <c r="M55" i="2"/>
  <c r="J55" i="2"/>
  <c r="J62" i="2"/>
  <c r="L58" i="2"/>
  <c r="L60" i="2"/>
  <c r="J17" i="2"/>
  <c r="H17" i="2"/>
  <c r="I17" i="2"/>
  <c r="E17" i="2"/>
  <c r="M5" i="2"/>
  <c r="G26" i="2"/>
  <c r="F26" i="2"/>
  <c r="H44" i="2"/>
  <c r="E44" i="2"/>
  <c r="F44" i="2"/>
  <c r="J30" i="2"/>
  <c r="L26" i="2"/>
  <c r="J48" i="2"/>
  <c r="G35" i="2"/>
  <c r="D37" i="2"/>
  <c r="J24" i="2"/>
  <c r="E24" i="2"/>
  <c r="E10" i="2"/>
  <c r="I41" i="2"/>
  <c r="H5" i="2"/>
  <c r="H3" i="2"/>
  <c r="F5" i="2"/>
  <c r="M13" i="2"/>
  <c r="J13" i="2"/>
  <c r="H20" i="2"/>
  <c r="M26" i="2"/>
  <c r="H26" i="2"/>
  <c r="G34" i="2"/>
  <c r="E48" i="2"/>
  <c r="F48" i="2"/>
  <c r="D47" i="2"/>
  <c r="L44" i="2"/>
  <c r="I44" i="2"/>
  <c r="D5" i="2"/>
  <c r="G5" i="2"/>
  <c r="L41" i="2"/>
  <c r="F20" i="2"/>
  <c r="K29" i="2"/>
  <c r="E35" i="2"/>
  <c r="F24" i="2"/>
  <c r="F10" i="2"/>
  <c r="M15" i="2"/>
  <c r="E15" i="2"/>
  <c r="E5" i="2"/>
  <c r="G24" i="2"/>
  <c r="F37" i="2"/>
  <c r="K37" i="2"/>
  <c r="I31" i="2"/>
  <c r="G31" i="2"/>
  <c r="M35" i="2"/>
  <c r="K48" i="2"/>
  <c r="J5" i="2"/>
  <c r="I30" i="2"/>
  <c r="L20" i="2"/>
  <c r="F35" i="2"/>
  <c r="I26" i="2"/>
  <c r="L48" i="2"/>
  <c r="I48" i="2"/>
  <c r="G44" i="2"/>
  <c r="L30" i="2"/>
  <c r="E20" i="2"/>
  <c r="J29" i="2"/>
  <c r="I37" i="2"/>
  <c r="M24" i="2"/>
  <c r="G10" i="2"/>
  <c r="F15" i="2"/>
  <c r="G30" i="2"/>
  <c r="I20" i="2"/>
  <c r="K24" i="2"/>
  <c r="D35" i="2"/>
  <c r="K35" i="2"/>
  <c r="I15" i="2"/>
  <c r="H31" i="2"/>
  <c r="M31" i="2"/>
  <c r="M47" i="2"/>
  <c r="K47" i="2"/>
  <c r="E47" i="2"/>
  <c r="J47" i="2"/>
  <c r="L47" i="2"/>
  <c r="H34" i="2"/>
  <c r="M34" i="2"/>
  <c r="J34" i="2"/>
  <c r="E34" i="2"/>
  <c r="K34" i="2"/>
  <c r="M19" i="2"/>
  <c r="J19" i="2"/>
  <c r="D19" i="2"/>
  <c r="I19" i="2"/>
  <c r="K19" i="2"/>
  <c r="H19" i="2"/>
  <c r="L34" i="2"/>
  <c r="D29" i="2"/>
  <c r="M29" i="2"/>
  <c r="D52" i="2"/>
  <c r="G52" i="2"/>
  <c r="F52" i="2"/>
  <c r="E52" i="2"/>
  <c r="H52" i="2"/>
  <c r="G40" i="2"/>
  <c r="D40" i="2"/>
  <c r="H40" i="2"/>
  <c r="E40" i="2"/>
  <c r="L40" i="2"/>
  <c r="F29" i="2"/>
  <c r="H29" i="2"/>
  <c r="I29" i="2"/>
  <c r="E29" i="2"/>
  <c r="E9" i="2"/>
  <c r="D9" i="2"/>
  <c r="H9" i="2"/>
  <c r="F9" i="2"/>
  <c r="M9" i="2"/>
  <c r="L9" i="2"/>
  <c r="L29" i="2"/>
  <c r="G47" i="2"/>
  <c r="D34" i="2"/>
  <c r="F47" i="2"/>
  <c r="K40" i="2"/>
  <c r="F19" i="2"/>
  <c r="G19" i="2"/>
  <c r="E45" i="2"/>
  <c r="L45" i="2"/>
  <c r="H45" i="2"/>
  <c r="J45" i="2"/>
  <c r="M45" i="2"/>
  <c r="D45" i="2"/>
  <c r="L42" i="2"/>
  <c r="K42" i="2"/>
  <c r="D42" i="2"/>
  <c r="J42" i="2"/>
  <c r="M42" i="2"/>
  <c r="F38" i="2"/>
  <c r="L38" i="2"/>
  <c r="K38" i="2"/>
  <c r="G38" i="2"/>
  <c r="D38" i="2"/>
  <c r="I38" i="2"/>
  <c r="E32" i="2"/>
  <c r="J32" i="2"/>
  <c r="H32" i="2"/>
  <c r="D32" i="2"/>
  <c r="M32" i="2"/>
  <c r="L32" i="2"/>
  <c r="L27" i="2"/>
  <c r="H27" i="2"/>
  <c r="K27" i="2"/>
  <c r="D27" i="2"/>
  <c r="E27" i="2"/>
  <c r="F27" i="2"/>
  <c r="M27" i="2"/>
  <c r="F21" i="2"/>
  <c r="L21" i="2"/>
  <c r="G21" i="2"/>
  <c r="D21" i="2"/>
  <c r="I21" i="2"/>
  <c r="E11" i="2"/>
  <c r="H11" i="2"/>
  <c r="G11" i="2"/>
  <c r="F11" i="2"/>
  <c r="K6" i="2"/>
  <c r="D6" i="2"/>
  <c r="F6" i="2"/>
  <c r="M6" i="2"/>
  <c r="H6" i="2"/>
  <c r="E6" i="2"/>
  <c r="G6" i="2"/>
  <c r="K4" i="2"/>
  <c r="L4" i="2"/>
  <c r="J4" i="2"/>
  <c r="M17" i="2"/>
  <c r="F17" i="2"/>
  <c r="F30" i="2"/>
  <c r="G46" i="2"/>
  <c r="E46" i="2"/>
  <c r="L50" i="2"/>
  <c r="J50" i="2"/>
  <c r="E50" i="2"/>
  <c r="G12" i="2"/>
  <c r="L12" i="2"/>
  <c r="F12" i="2"/>
  <c r="H10" i="2"/>
  <c r="H28" i="2"/>
  <c r="K20" i="2"/>
  <c r="D20" i="2"/>
  <c r="E37" i="2"/>
  <c r="K10" i="2"/>
  <c r="K28" i="2"/>
  <c r="M20" i="2"/>
  <c r="M28" i="2"/>
  <c r="E33" i="2"/>
  <c r="G41" i="2"/>
  <c r="L17" i="2"/>
  <c r="I33" i="2"/>
  <c r="K39" i="2"/>
  <c r="J41" i="2"/>
  <c r="E28" i="2"/>
  <c r="F36" i="2"/>
  <c r="M33" i="2"/>
  <c r="G37" i="2"/>
  <c r="I4" i="2"/>
  <c r="G4" i="2"/>
  <c r="H4" i="2"/>
  <c r="M30" i="2"/>
  <c r="M39" i="2"/>
  <c r="I8" i="2"/>
  <c r="H33" i="2"/>
  <c r="F39" i="2"/>
  <c r="F46" i="2"/>
  <c r="H46" i="2"/>
  <c r="K50" i="2"/>
  <c r="M50" i="2"/>
  <c r="I12" i="2"/>
  <c r="F8" i="2"/>
  <c r="G8" i="2"/>
  <c r="D30" i="2"/>
  <c r="H41" i="2"/>
  <c r="G17" i="2"/>
  <c r="J20" i="2"/>
  <c r="M37" i="2"/>
  <c r="H37" i="2"/>
  <c r="J10" i="2"/>
  <c r="M10" i="2"/>
  <c r="D8" i="2"/>
  <c r="F41" i="2"/>
  <c r="K30" i="2"/>
  <c r="H8" i="2"/>
  <c r="K17" i="2"/>
  <c r="H30" i="2"/>
  <c r="D39" i="2"/>
  <c r="J8" i="2"/>
  <c r="K33" i="2"/>
  <c r="E41" i="2"/>
  <c r="F4" i="2"/>
  <c r="G193" i="3"/>
  <c r="G197" i="3" s="1"/>
  <c r="J7" i="2"/>
  <c r="M7" i="2"/>
  <c r="K7" i="2"/>
  <c r="F7" i="2"/>
  <c r="H7" i="2"/>
  <c r="E7" i="2"/>
  <c r="G7" i="2"/>
  <c r="L7" i="2"/>
  <c r="I7" i="2"/>
  <c r="C167" i="2" l="1"/>
  <c r="C169" i="2"/>
  <c r="C170" i="2"/>
  <c r="C172" i="2"/>
  <c r="C165" i="2"/>
  <c r="C171" i="2"/>
  <c r="D161" i="2"/>
  <c r="F165" i="2" s="1"/>
  <c r="C166" i="2"/>
  <c r="C174" i="2"/>
  <c r="C175" i="2"/>
  <c r="L161" i="2"/>
  <c r="F173" i="2" s="1"/>
  <c r="F161" i="2"/>
  <c r="F167" i="2" s="1"/>
  <c r="C173" i="2"/>
  <c r="C168" i="2"/>
  <c r="G161" i="2"/>
  <c r="F168" i="2" s="1"/>
  <c r="M161" i="2"/>
  <c r="F174" i="2" s="1"/>
  <c r="K161" i="2"/>
  <c r="F172" i="2" s="1"/>
  <c r="E161" i="2"/>
  <c r="F166" i="2" s="1"/>
  <c r="I161" i="2"/>
  <c r="F170" i="2" s="1"/>
  <c r="H161" i="2"/>
  <c r="F169" i="2" s="1"/>
  <c r="J161" i="2"/>
  <c r="F171" i="2" s="1"/>
  <c r="C176" i="2" l="1"/>
  <c r="C92" i="3" l="1"/>
  <c r="C103" i="3" s="1"/>
  <c r="F92" i="3"/>
  <c r="E92" i="3"/>
  <c r="E103" i="3" s="1"/>
  <c r="D92" i="3"/>
  <c r="D103" i="3" s="1"/>
  <c r="D119" i="3" s="1"/>
  <c r="D136" i="3" s="1"/>
  <c r="E119" i="3" l="1"/>
  <c r="E136" i="3" s="1"/>
  <c r="E172" i="3" s="1"/>
  <c r="E191" i="3" s="1"/>
  <c r="F103" i="3"/>
  <c r="F136" i="3" s="1"/>
  <c r="D172" i="3"/>
  <c r="D191" i="3" s="1"/>
  <c r="C136" i="3"/>
  <c r="C119" i="3"/>
  <c r="F119" i="3"/>
  <c r="E193" i="3" l="1"/>
  <c r="E197" i="3" s="1"/>
  <c r="F172" i="3"/>
  <c r="F191" i="3" s="1"/>
  <c r="C172" i="3"/>
  <c r="C191" i="3" s="1"/>
  <c r="D193" i="3"/>
  <c r="D197" i="3" s="1"/>
  <c r="F193" i="3" l="1"/>
  <c r="F197" i="3" s="1"/>
  <c r="C193" i="3"/>
  <c r="C197" i="3" s="1"/>
</calcChain>
</file>

<file path=xl/sharedStrings.xml><?xml version="1.0" encoding="utf-8"?>
<sst xmlns="http://schemas.openxmlformats.org/spreadsheetml/2006/main" count="693" uniqueCount="243">
  <si>
    <t>Total Orgs:</t>
  </si>
  <si>
    <t xml:space="preserve">Sykes Union Advisory Board </t>
  </si>
  <si>
    <t xml:space="preserve">SGA Multicultural Affairs </t>
  </si>
  <si>
    <t xml:space="preserve">SGA Special Events </t>
  </si>
  <si>
    <t xml:space="preserve">SGA Auxiliary </t>
  </si>
  <si>
    <t xml:space="preserve">Student Government Association </t>
  </si>
  <si>
    <t>Panhellenic Council</t>
  </si>
  <si>
    <t>Multicultural Greek Council</t>
  </si>
  <si>
    <t>Inter-Fraternity Council</t>
  </si>
  <si>
    <t>National Panhellenic Council</t>
  </si>
  <si>
    <t>Student Governing:</t>
  </si>
  <si>
    <t>Sports Club Council</t>
  </si>
  <si>
    <t>Sports Clubs:</t>
  </si>
  <si>
    <t>Walhala Dancers</t>
  </si>
  <si>
    <t>Video Game Club</t>
  </si>
  <si>
    <t>Transfer Student Association</t>
  </si>
  <si>
    <t>To Write Love on Her Arms</t>
  </si>
  <si>
    <t>Sustainable Living Yoga</t>
  </si>
  <si>
    <t>Student Veterans Group</t>
  </si>
  <si>
    <t>Students for Sustainable Action</t>
  </si>
  <si>
    <t>Slow Food</t>
  </si>
  <si>
    <t>Ram Squad</t>
  </si>
  <si>
    <t>Precise Fashion Organization</t>
  </si>
  <si>
    <t>Poesis</t>
  </si>
  <si>
    <t>Photography Club</t>
  </si>
  <si>
    <t>Outdoors Club</t>
  </si>
  <si>
    <t>Irish Dance Club</t>
  </si>
  <si>
    <t>Investment Club</t>
  </si>
  <si>
    <t>Improv Club</t>
  </si>
  <si>
    <t>HERCampus</t>
  </si>
  <si>
    <t>Health and Physical Education Club</t>
  </si>
  <si>
    <t>Food Recovery Network</t>
  </si>
  <si>
    <t>D.R.E.A.M Team</t>
  </si>
  <si>
    <t>Creative Writing Club</t>
  </si>
  <si>
    <t>Art Association</t>
  </si>
  <si>
    <t>Anime Club</t>
  </si>
  <si>
    <t>American Sign Language Club</t>
  </si>
  <si>
    <t>Special Interest:</t>
  </si>
  <si>
    <t>Undivided</t>
  </si>
  <si>
    <t>Model United Nations</t>
  </si>
  <si>
    <t>Latino American Student Organization</t>
  </si>
  <si>
    <t>Black Student Union</t>
  </si>
  <si>
    <t>Association for Women's Empowerment</t>
  </si>
  <si>
    <t>Asian Student Association</t>
  </si>
  <si>
    <t>Social Equity &amp; Diversity:</t>
  </si>
  <si>
    <t>Red Cross Club</t>
  </si>
  <si>
    <t>Medlife WCU</t>
  </si>
  <si>
    <t>Helping American Heroes</t>
  </si>
  <si>
    <t>Habitat for Humanity</t>
  </si>
  <si>
    <t>Golden Gamers</t>
  </si>
  <si>
    <t>Empower Communities Around You</t>
  </si>
  <si>
    <t>Colleges Against Cancer</t>
  </si>
  <si>
    <t xml:space="preserve"> Circle K</t>
  </si>
  <si>
    <t>Autism Speaks U</t>
  </si>
  <si>
    <t>Service:</t>
  </si>
  <si>
    <t>West Chester University Gospel Ministries</t>
  </si>
  <si>
    <t>Muslim Student Organization</t>
  </si>
  <si>
    <t>Lutheran Student Association</t>
  </si>
  <si>
    <t>Impact Movement</t>
  </si>
  <si>
    <t>Catholic Newman Student Association</t>
  </si>
  <si>
    <t>Bridges International</t>
  </si>
  <si>
    <t>Religious:</t>
  </si>
  <si>
    <t>The Quad</t>
  </si>
  <si>
    <t>Serpentine Yearbook</t>
  </si>
  <si>
    <t>Daedalus</t>
  </si>
  <si>
    <t>Publication &amp; Media:</t>
  </si>
  <si>
    <t>Fraternal Programing Board</t>
  </si>
  <si>
    <t>Programing:</t>
  </si>
  <si>
    <t>Students for Liberty</t>
  </si>
  <si>
    <t>NAACP of WCU</t>
  </si>
  <si>
    <t>College Democrats</t>
  </si>
  <si>
    <t>Political &amp; Activism:</t>
  </si>
  <si>
    <t>Under A Rest A Cappella</t>
  </si>
  <si>
    <t>The Suspensions</t>
  </si>
  <si>
    <t>NOW Music Society</t>
  </si>
  <si>
    <t>High Street Harmonix</t>
  </si>
  <si>
    <t>Gracenotes</t>
  </si>
  <si>
    <t>American String Teacher's Association</t>
  </si>
  <si>
    <t>American Choral Directors Association</t>
  </si>
  <si>
    <t>A Chorus Line Company</t>
  </si>
  <si>
    <t>Music:</t>
  </si>
  <si>
    <t>Women in Science</t>
  </si>
  <si>
    <t>Women in Business</t>
  </si>
  <si>
    <t>WCU Russian Club</t>
  </si>
  <si>
    <t>University Theatre</t>
  </si>
  <si>
    <t>University Dance Company</t>
  </si>
  <si>
    <t>Student Pennsylvania State Education Association (SPSEA)</t>
  </si>
  <si>
    <t>Student Nurses' Association of PA</t>
  </si>
  <si>
    <t>Student Dietetic Association</t>
  </si>
  <si>
    <t>Spanish Club</t>
  </si>
  <si>
    <t>Sociology Club</t>
  </si>
  <si>
    <t>Society of Physics Students</t>
  </si>
  <si>
    <t>Social Work Club</t>
  </si>
  <si>
    <t>Rams for Reading</t>
  </si>
  <si>
    <t>Public Health Club</t>
  </si>
  <si>
    <t>Psychology Club</t>
  </si>
  <si>
    <t>Pre-Med Student Association</t>
  </si>
  <si>
    <t>Pre-Law Society</t>
  </si>
  <si>
    <t>Pharmaceutical Product Development Club</t>
  </si>
  <si>
    <t>National Student Speech Language Hearing Association</t>
  </si>
  <si>
    <t>National Council for Teachers of English (NCTE) Student Affiliate</t>
  </si>
  <si>
    <t>National Association of Black Journalists</t>
  </si>
  <si>
    <t xml:space="preserve">National Association of Black Accountants </t>
  </si>
  <si>
    <t>Minorities in Medicine</t>
  </si>
  <si>
    <t>Japan Club</t>
  </si>
  <si>
    <t>Italian Club</t>
  </si>
  <si>
    <t>Honors Student Association</t>
  </si>
  <si>
    <t>History Club</t>
  </si>
  <si>
    <t>French Club</t>
  </si>
  <si>
    <t>English Club</t>
  </si>
  <si>
    <t>Earth and Space Science Club</t>
  </si>
  <si>
    <t>Criminal Justice Student Association</t>
  </si>
  <si>
    <t>Computer Science Club</t>
  </si>
  <si>
    <t>Athletic Training Club</t>
  </si>
  <si>
    <t>Anthropology Club of WCU</t>
  </si>
  <si>
    <t>American Society for Microbiology of West Chester</t>
  </si>
  <si>
    <t>American Statistical Association</t>
  </si>
  <si>
    <t>American Marketing Association</t>
  </si>
  <si>
    <t>Alchemists' Club</t>
  </si>
  <si>
    <t>Actuary Society of West Chester University</t>
  </si>
  <si>
    <t>Academic &amp; Professional:</t>
  </si>
  <si>
    <t xml:space="preserve">Above $50,001 </t>
  </si>
  <si>
    <t>Between $25,001-$50,000</t>
  </si>
  <si>
    <t>Between $15,0001-$25,000</t>
  </si>
  <si>
    <t>Between $10,001-$15,000</t>
  </si>
  <si>
    <t>Between $6,001-$10,000</t>
  </si>
  <si>
    <t>Between $3,001-$6,000</t>
  </si>
  <si>
    <t>Between $1,001-$3,000</t>
  </si>
  <si>
    <t>Between $301-$1,000</t>
  </si>
  <si>
    <t>$300 or less</t>
  </si>
  <si>
    <t>No Budget</t>
  </si>
  <si>
    <t>Category</t>
  </si>
  <si>
    <t>Allocated budget</t>
  </si>
  <si>
    <t>Organization Name</t>
  </si>
  <si>
    <t>Organization:</t>
  </si>
  <si>
    <t>SSI Account #</t>
  </si>
  <si>
    <t>2018-19 Allocation Final</t>
  </si>
  <si>
    <t>2019-20 Allocation Final</t>
  </si>
  <si>
    <t>2020-21 Allocation Final</t>
  </si>
  <si>
    <t>2021-22 Request</t>
  </si>
  <si>
    <t>2021-22 Allocation Final</t>
  </si>
  <si>
    <t>Academic &amp; Professional Totals:</t>
  </si>
  <si>
    <t>Music Totals:</t>
  </si>
  <si>
    <t>Political &amp; Activism Totals:</t>
  </si>
  <si>
    <t>Programing Totals:</t>
  </si>
  <si>
    <t>Publication &amp; Media Totals:</t>
  </si>
  <si>
    <t xml:space="preserve">Religious Totals: </t>
  </si>
  <si>
    <t xml:space="preserve">Service Totals: </t>
  </si>
  <si>
    <t xml:space="preserve">Social Equity &amp; Diversity Totals: </t>
  </si>
  <si>
    <t>N/A</t>
  </si>
  <si>
    <t xml:space="preserve">Special Interest Totals: </t>
  </si>
  <si>
    <t xml:space="preserve">Sports Clubs Total: </t>
  </si>
  <si>
    <t>703S</t>
  </si>
  <si>
    <t>703M</t>
  </si>
  <si>
    <t xml:space="preserve">SGA Championship Assistance </t>
  </si>
  <si>
    <t>703C</t>
  </si>
  <si>
    <t>Student Governing Total:</t>
  </si>
  <si>
    <t>Grand Totals:</t>
  </si>
  <si>
    <t>Distribution Target:</t>
  </si>
  <si>
    <t>Difference to Distribute:</t>
  </si>
  <si>
    <t>2018-19</t>
  </si>
  <si>
    <t>2019-20</t>
  </si>
  <si>
    <t>2020-21</t>
  </si>
  <si>
    <t>Grand Total</t>
  </si>
  <si>
    <t>2021-22</t>
  </si>
  <si>
    <t>Category Name</t>
  </si>
  <si>
    <t>Category Budget Trends per Academic Year:</t>
  </si>
  <si>
    <t>Percentage Breakdown:</t>
  </si>
  <si>
    <t>Category Budget Totals</t>
  </si>
  <si>
    <t xml:space="preserve"> Buget Percentage</t>
  </si>
  <si>
    <t>Benjamin A. Popp</t>
  </si>
  <si>
    <t>Mitchell N. Garber</t>
  </si>
  <si>
    <t>Treasurer Name:</t>
  </si>
  <si>
    <t>Monica P. Claghorn</t>
  </si>
  <si>
    <t>Rodney Kaplan Jr.</t>
  </si>
  <si>
    <t>Budget Academic Year</t>
  </si>
  <si>
    <t>Campus Recreation Club</t>
  </si>
  <si>
    <t>Accounting Society</t>
  </si>
  <si>
    <t>-</t>
  </si>
  <si>
    <t>American Medical Women's Association</t>
  </si>
  <si>
    <t>Darlington Biological Society aka Biology Club</t>
  </si>
  <si>
    <t>Pre-Dental Society</t>
  </si>
  <si>
    <t>Women in Computer Science</t>
  </si>
  <si>
    <t>Best Buddies</t>
  </si>
  <si>
    <t>Bringing Hope Home</t>
  </si>
  <si>
    <t>Hands Helping Paws</t>
  </si>
  <si>
    <t>International Students' Association</t>
  </si>
  <si>
    <t>Hillel</t>
  </si>
  <si>
    <t>Sisters' United</t>
  </si>
  <si>
    <t>South Asian Student Association</t>
  </si>
  <si>
    <t>Astronomy Club</t>
  </si>
  <si>
    <t>Together We Rise</t>
  </si>
  <si>
    <t>College Republicans</t>
  </si>
  <si>
    <t>Collegiate Entrepreneurship Organizaion (CEO)</t>
  </si>
  <si>
    <t>Pre-Physician Assistant (Pre-PA)</t>
  </si>
  <si>
    <t>Public Relations Student Society of America (PRSSA)</t>
  </si>
  <si>
    <t>Students Promoting Excellence in Mathematics Education (SPEME)</t>
  </si>
  <si>
    <t>National Association for Music Education Collegiate (NAFME)</t>
  </si>
  <si>
    <t>Leadership Empowerment and Development (LEAD)</t>
  </si>
  <si>
    <t>Students Activities Council (SAC)</t>
  </si>
  <si>
    <t>WCUR/FM</t>
  </si>
  <si>
    <t>Campus Crusade for Christ (Cru)</t>
  </si>
  <si>
    <t>Rotaract Club</t>
  </si>
  <si>
    <t>Sexuality and Gender Alliance (SAGA)</t>
  </si>
  <si>
    <t>Caribbean-Americans Leading Young Prof. Std (CALYPSO)</t>
  </si>
  <si>
    <t xml:space="preserve">Swing Dance Club </t>
  </si>
  <si>
    <t>African Student Association (AFRISA)</t>
  </si>
  <si>
    <t>Competitive Programming Club</t>
  </si>
  <si>
    <t>Mean</t>
  </si>
  <si>
    <t>Median</t>
  </si>
  <si>
    <t>Mode</t>
  </si>
  <si>
    <t>Range</t>
  </si>
  <si>
    <t>Minimum</t>
  </si>
  <si>
    <t>Maximum</t>
  </si>
  <si>
    <t>Sum</t>
  </si>
  <si>
    <t>Org Count</t>
  </si>
  <si>
    <t>Academic &amp; Professional</t>
  </si>
  <si>
    <t>Buget Descriptive Statistics</t>
  </si>
  <si>
    <t>Summary of Buget Statistics</t>
  </si>
  <si>
    <t>Political Activism</t>
  </si>
  <si>
    <t>Publication &amp; Media</t>
  </si>
  <si>
    <t>Programming</t>
  </si>
  <si>
    <t>Religious</t>
  </si>
  <si>
    <t>Service</t>
  </si>
  <si>
    <t>Social Equity &amp; Diversity</t>
  </si>
  <si>
    <t>Special Interest</t>
  </si>
  <si>
    <t>Sports Clubs</t>
  </si>
  <si>
    <t xml:space="preserve">Student Governing </t>
  </si>
  <si>
    <t>Total Orgs In Each Category:</t>
  </si>
  <si>
    <t>Org Amount</t>
  </si>
  <si>
    <t>Total orgs</t>
  </si>
  <si>
    <t>Budget Category</t>
  </si>
  <si>
    <t>Darlington Biological Society a.k.a Biology Club</t>
  </si>
  <si>
    <t>Institute of Management Accountants</t>
  </si>
  <si>
    <t>Institute of Managerment Accountants</t>
  </si>
  <si>
    <t xml:space="preserve">Student Government Association Organizations Budget Allocations </t>
  </si>
  <si>
    <t>WCU Studios</t>
  </si>
  <si>
    <t>National Association for Music Education Collegiate (NAMEC)</t>
  </si>
  <si>
    <t>National Association of Mental Illness (NAMI) on Campus</t>
  </si>
  <si>
    <t>A Moment of Magic</t>
  </si>
  <si>
    <t xml:space="preserve">Music </t>
  </si>
  <si>
    <t>Forensics Speech and Debate Team (Forensics Society)</t>
  </si>
  <si>
    <t>Organization Appeals and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</si>
</sst>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4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0" fillId="5" borderId="0" xfId="0" applyFill="1" applyAlignment="1">
      <alignment horizontal="center"/>
    </xf>
    <xf numFmtId="0" fontId="3" fillId="6" borderId="3" xfId="0" applyFont="1" applyFill="1" applyBorder="1"/>
    <xf numFmtId="0" fontId="0" fillId="6" borderId="4" xfId="0" applyFill="1" applyBorder="1"/>
    <xf numFmtId="0" fontId="0" fillId="6" borderId="5" xfId="0" applyFill="1" applyBorder="1"/>
    <xf numFmtId="0" fontId="4" fillId="2" borderId="6" xfId="0" applyFont="1" applyFill="1" applyBorder="1"/>
    <xf numFmtId="0" fontId="0" fillId="2" borderId="1" xfId="0" applyFill="1" applyBorder="1"/>
    <xf numFmtId="164" fontId="0" fillId="2" borderId="4" xfId="0" applyNumberFormat="1" applyFill="1" applyBorder="1"/>
    <xf numFmtId="0" fontId="3" fillId="0" borderId="6" xfId="0" applyFont="1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4" fillId="5" borderId="6" xfId="0" applyFont="1" applyFill="1" applyBorder="1"/>
    <xf numFmtId="0" fontId="2" fillId="5" borderId="1" xfId="0" applyFont="1" applyFill="1" applyBorder="1" applyAlignment="1">
      <alignment horizontal="right"/>
    </xf>
    <xf numFmtId="164" fontId="2" fillId="5" borderId="1" xfId="0" applyNumberFormat="1" applyFont="1" applyFill="1" applyBorder="1"/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/>
    <xf numFmtId="0" fontId="4" fillId="7" borderId="6" xfId="0" applyFont="1" applyFill="1" applyBorder="1"/>
    <xf numFmtId="0" fontId="2" fillId="7" borderId="1" xfId="0" applyFont="1" applyFill="1" applyBorder="1" applyAlignment="1">
      <alignment horizontal="right"/>
    </xf>
    <xf numFmtId="164" fontId="2" fillId="7" borderId="1" xfId="0" applyNumberFormat="1" applyFont="1" applyFill="1" applyBorder="1"/>
    <xf numFmtId="0" fontId="4" fillId="8" borderId="7" xfId="0" applyFont="1" applyFill="1" applyBorder="1"/>
    <xf numFmtId="0" fontId="2" fillId="8" borderId="2" xfId="0" applyFont="1" applyFill="1" applyBorder="1" applyAlignment="1">
      <alignment horizontal="right"/>
    </xf>
    <xf numFmtId="164" fontId="2" fillId="8" borderId="2" xfId="0" applyNumberFormat="1" applyFont="1" applyFill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Alignment="1">
      <alignment horizontal="left"/>
    </xf>
    <xf numFmtId="0" fontId="4" fillId="5" borderId="8" xfId="0" applyFont="1" applyFill="1" applyBorder="1" applyAlignment="1">
      <alignment horizontal="left"/>
    </xf>
    <xf numFmtId="44" fontId="0" fillId="5" borderId="0" xfId="1" applyFont="1" applyFill="1" applyAlignment="1">
      <alignment horizontal="center"/>
    </xf>
    <xf numFmtId="0" fontId="4" fillId="0" borderId="0" xfId="0" applyFont="1" applyAlignment="1">
      <alignment horizontal="left"/>
    </xf>
    <xf numFmtId="9" fontId="0" fillId="0" borderId="0" xfId="0" applyNumberFormat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center"/>
    </xf>
    <xf numFmtId="9" fontId="0" fillId="9" borderId="0" xfId="2" applyFont="1" applyFill="1" applyAlignment="1">
      <alignment horizontal="center"/>
    </xf>
    <xf numFmtId="9" fontId="0" fillId="5" borderId="0" xfId="2" applyFont="1" applyFill="1" applyAlignment="1">
      <alignment horizontal="center"/>
    </xf>
    <xf numFmtId="165" fontId="0" fillId="3" borderId="0" xfId="2" applyNumberFormat="1" applyFont="1" applyFill="1" applyAlignment="1">
      <alignment horizontal="center"/>
    </xf>
    <xf numFmtId="0" fontId="4" fillId="2" borderId="9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/>
    <xf numFmtId="0" fontId="3" fillId="0" borderId="6" xfId="0" applyFont="1" applyFill="1" applyBorder="1"/>
    <xf numFmtId="164" fontId="0" fillId="0" borderId="1" xfId="0" quotePrefix="1" applyNumberFormat="1" applyFill="1" applyBorder="1"/>
    <xf numFmtId="164" fontId="3" fillId="0" borderId="1" xfId="0" applyNumberFormat="1" applyFont="1" applyFill="1" applyBorder="1"/>
    <xf numFmtId="164" fontId="0" fillId="0" borderId="1" xfId="0" applyNumberFormat="1" applyFont="1" applyBorder="1"/>
    <xf numFmtId="164" fontId="0" fillId="4" borderId="1" xfId="0" applyNumberFormat="1" applyFont="1" applyFill="1" applyBorder="1"/>
    <xf numFmtId="0" fontId="0" fillId="0" borderId="1" xfId="0" quotePrefix="1" applyFill="1" applyBorder="1" applyAlignment="1">
      <alignment horizontal="right"/>
    </xf>
    <xf numFmtId="0" fontId="3" fillId="0" borderId="1" xfId="0" applyFont="1" applyFill="1" applyBorder="1"/>
    <xf numFmtId="0" fontId="0" fillId="0" borderId="6" xfId="0" applyBorder="1"/>
    <xf numFmtId="164" fontId="0" fillId="0" borderId="1" xfId="0" quotePrefix="1" applyNumberFormat="1" applyBorder="1"/>
    <xf numFmtId="164" fontId="0" fillId="0" borderId="1" xfId="0" applyNumberFormat="1" applyFont="1" applyFill="1" applyBorder="1"/>
    <xf numFmtId="164" fontId="0" fillId="10" borderId="1" xfId="0" applyNumberFormat="1" applyFont="1" applyFill="1" applyBorder="1"/>
    <xf numFmtId="164" fontId="0" fillId="10" borderId="1" xfId="0" applyNumberFormat="1" applyFill="1" applyBorder="1"/>
    <xf numFmtId="164" fontId="0" fillId="10" borderId="1" xfId="0" quotePrefix="1" applyNumberFormat="1" applyFont="1" applyFill="1" applyBorder="1"/>
    <xf numFmtId="0" fontId="3" fillId="0" borderId="2" xfId="0" applyFont="1" applyBorder="1"/>
    <xf numFmtId="0" fontId="0" fillId="0" borderId="0" xfId="0" applyFill="1" applyBorder="1" applyAlignment="1"/>
    <xf numFmtId="0" fontId="0" fillId="0" borderId="11" xfId="0" applyFill="1" applyBorder="1" applyAlignment="1"/>
    <xf numFmtId="166" fontId="0" fillId="11" borderId="0" xfId="1" applyNumberFormat="1" applyFont="1" applyFill="1" applyBorder="1" applyAlignment="1"/>
    <xf numFmtId="166" fontId="0" fillId="0" borderId="0" xfId="1" applyNumberFormat="1" applyFont="1" applyFill="1" applyBorder="1" applyAlignment="1"/>
    <xf numFmtId="0" fontId="3" fillId="10" borderId="1" xfId="0" applyFont="1" applyFill="1" applyBorder="1"/>
    <xf numFmtId="0" fontId="3" fillId="10" borderId="6" xfId="0" applyFont="1" applyFill="1" applyBorder="1"/>
    <xf numFmtId="0" fontId="0" fillId="0" borderId="1" xfId="0" applyFont="1" applyFill="1" applyBorder="1"/>
    <xf numFmtId="0" fontId="0" fillId="4" borderId="1" xfId="0" applyFont="1" applyFill="1" applyBorder="1"/>
    <xf numFmtId="0" fontId="0" fillId="0" borderId="5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/>
    <xf numFmtId="0" fontId="0" fillId="2" borderId="10" xfId="0" applyFill="1" applyBorder="1"/>
    <xf numFmtId="0" fontId="0" fillId="2" borderId="6" xfId="0" applyFill="1" applyBorder="1"/>
    <xf numFmtId="0" fontId="4" fillId="2" borderId="9" xfId="0" applyFont="1" applyFill="1" applyBorder="1"/>
    <xf numFmtId="0" fontId="4" fillId="2" borderId="5" xfId="0" applyFont="1" applyFill="1" applyBorder="1"/>
    <xf numFmtId="0" fontId="3" fillId="4" borderId="2" xfId="0" applyFont="1" applyFill="1" applyBorder="1"/>
    <xf numFmtId="0" fontId="4" fillId="2" borderId="1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3" fillId="4" borderId="4" xfId="0" applyFont="1" applyFill="1" applyBorder="1"/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9" fontId="0" fillId="3" borderId="14" xfId="2" applyFont="1" applyFill="1" applyBorder="1" applyAlignment="1">
      <alignment horizontal="center"/>
    </xf>
    <xf numFmtId="9" fontId="0" fillId="0" borderId="14" xfId="2" applyFont="1" applyBorder="1" applyAlignment="1">
      <alignment horizontal="center"/>
    </xf>
    <xf numFmtId="165" fontId="0" fillId="3" borderId="14" xfId="2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left"/>
    </xf>
    <xf numFmtId="0" fontId="0" fillId="0" borderId="1" xfId="0" quotePrefix="1" applyFill="1" applyBorder="1"/>
    <xf numFmtId="164" fontId="3" fillId="0" borderId="1" xfId="0" quotePrefix="1" applyNumberFormat="1" applyFont="1" applyFill="1" applyBorder="1"/>
    <xf numFmtId="0" fontId="0" fillId="0" borderId="6" xfId="0" applyFill="1" applyBorder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/>
    <xf numFmtId="0" fontId="2" fillId="5" borderId="1" xfId="0" applyFont="1" applyFill="1" applyBorder="1"/>
    <xf numFmtId="44" fontId="0" fillId="5" borderId="0" xfId="1" applyFont="1" applyFill="1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2" xfId="0" applyFont="1" applyFill="1" applyBorder="1" applyAlignment="1">
      <alignment horizontal="centerContinuous"/>
    </xf>
    <xf numFmtId="44" fontId="0" fillId="5" borderId="0" xfId="1" applyFont="1" applyFill="1" applyAlignment="1">
      <alignment horizontal="left"/>
    </xf>
    <xf numFmtId="44" fontId="0" fillId="3" borderId="0" xfId="1" applyFont="1" applyFill="1" applyAlignment="1">
      <alignment horizontal="center"/>
    </xf>
    <xf numFmtId="44" fontId="0" fillId="0" borderId="0" xfId="1" applyFont="1" applyAlignment="1">
      <alignment horizontal="center"/>
    </xf>
    <xf numFmtId="44" fontId="0" fillId="3" borderId="0" xfId="1" applyFont="1" applyFill="1" applyAlignment="1"/>
    <xf numFmtId="44" fontId="0" fillId="0" borderId="0" xfId="1" applyFont="1" applyAlignment="1"/>
    <xf numFmtId="9" fontId="0" fillId="3" borderId="14" xfId="2" applyFont="1" applyFill="1" applyBorder="1" applyAlignment="1">
      <alignment horizontal="right"/>
    </xf>
    <xf numFmtId="9" fontId="0" fillId="0" borderId="14" xfId="2" applyFont="1" applyBorder="1" applyAlignment="1">
      <alignment horizontal="right"/>
    </xf>
    <xf numFmtId="165" fontId="0" fillId="3" borderId="14" xfId="2" applyNumberFormat="1" applyFont="1" applyFill="1" applyBorder="1" applyAlignment="1">
      <alignment horizontal="right"/>
    </xf>
    <xf numFmtId="44" fontId="0" fillId="3" borderId="0" xfId="1" applyFont="1" applyFill="1" applyAlignment="1">
      <alignment horizontal="left"/>
    </xf>
    <xf numFmtId="44" fontId="0" fillId="0" borderId="0" xfId="1" applyFont="1" applyAlignment="1">
      <alignment horizontal="left"/>
    </xf>
    <xf numFmtId="44" fontId="0" fillId="0" borderId="0" xfId="1" applyFont="1" applyBorder="1" applyAlignment="1">
      <alignment horizontal="center"/>
    </xf>
    <xf numFmtId="164" fontId="0" fillId="0" borderId="1" xfId="0" quotePrefix="1" applyNumberFormat="1" applyFill="1" applyBorder="1" applyAlignment="1">
      <alignment horizontal="left"/>
    </xf>
    <xf numFmtId="44" fontId="0" fillId="0" borderId="4" xfId="1" applyFont="1" applyBorder="1" applyAlignment="1">
      <alignment horizontal="left"/>
    </xf>
    <xf numFmtId="44" fontId="0" fillId="4" borderId="1" xfId="1" applyFont="1" applyFill="1" applyBorder="1" applyAlignment="1">
      <alignment horizontal="left"/>
    </xf>
    <xf numFmtId="44" fontId="0" fillId="0" borderId="1" xfId="1" applyFont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4" fontId="0" fillId="10" borderId="1" xfId="1" applyFont="1" applyFill="1" applyBorder="1" applyAlignment="1">
      <alignment horizontal="left"/>
    </xf>
    <xf numFmtId="44" fontId="0" fillId="4" borderId="2" xfId="1" applyFont="1" applyFill="1" applyBorder="1" applyAlignment="1">
      <alignment horizontal="left"/>
    </xf>
    <xf numFmtId="44" fontId="0" fillId="0" borderId="4" xfId="1" applyFont="1" applyFill="1" applyBorder="1" applyAlignment="1">
      <alignment horizontal="left"/>
    </xf>
    <xf numFmtId="44" fontId="0" fillId="0" borderId="2" xfId="1" applyFont="1" applyFill="1" applyBorder="1" applyAlignment="1">
      <alignment horizontal="left"/>
    </xf>
    <xf numFmtId="44" fontId="0" fillId="10" borderId="4" xfId="1" applyFont="1" applyFill="1" applyBorder="1" applyAlignment="1">
      <alignment horizontal="left"/>
    </xf>
    <xf numFmtId="44" fontId="4" fillId="2" borderId="1" xfId="1" applyFont="1" applyFill="1" applyBorder="1" applyAlignment="1">
      <alignment horizontal="left"/>
    </xf>
    <xf numFmtId="44" fontId="0" fillId="0" borderId="2" xfId="1" applyFont="1" applyBorder="1" applyAlignment="1">
      <alignment horizontal="left"/>
    </xf>
    <xf numFmtId="44" fontId="0" fillId="4" borderId="4" xfId="1" applyFont="1" applyFill="1" applyBorder="1" applyAlignment="1">
      <alignment horizontal="left"/>
    </xf>
    <xf numFmtId="44" fontId="0" fillId="10" borderId="2" xfId="1" applyFont="1" applyFill="1" applyBorder="1" applyAlignment="1">
      <alignment horizontal="left"/>
    </xf>
    <xf numFmtId="0" fontId="0" fillId="0" borderId="0" xfId="0" applyAlignment="1"/>
    <xf numFmtId="0" fontId="4" fillId="2" borderId="10" xfId="0" applyFont="1" applyFill="1" applyBorder="1" applyAlignment="1"/>
    <xf numFmtId="0" fontId="4" fillId="2" borderId="9" xfId="0" applyFont="1" applyFill="1" applyBorder="1" applyAlignment="1"/>
    <xf numFmtId="0" fontId="0" fillId="0" borderId="13" xfId="0" applyBorder="1" applyAlignment="1"/>
    <xf numFmtId="0" fontId="0" fillId="0" borderId="5" xfId="0" applyBorder="1" applyAlignment="1"/>
    <xf numFmtId="9" fontId="0" fillId="0" borderId="0" xfId="2" applyFont="1"/>
    <xf numFmtId="0" fontId="0" fillId="10" borderId="1" xfId="0" applyFill="1" applyBorder="1" applyAlignment="1">
      <alignment horizontal="right"/>
    </xf>
    <xf numFmtId="164" fontId="0" fillId="10" borderId="1" xfId="0" quotePrefix="1" applyNumberFormat="1" applyFill="1" applyBorder="1"/>
    <xf numFmtId="164" fontId="3" fillId="10" borderId="1" xfId="0" applyNumberFormat="1" applyFont="1" applyFill="1" applyBorder="1"/>
    <xf numFmtId="0" fontId="0" fillId="10" borderId="6" xfId="0" applyFont="1" applyFill="1" applyBorder="1"/>
    <xf numFmtId="0" fontId="3" fillId="9" borderId="6" xfId="0" applyFont="1" applyFill="1" applyBorder="1"/>
    <xf numFmtId="0" fontId="0" fillId="9" borderId="1" xfId="0" applyFill="1" applyBorder="1" applyAlignment="1">
      <alignment horizontal="right"/>
    </xf>
    <xf numFmtId="164" fontId="0" fillId="9" borderId="1" xfId="0" applyNumberFormat="1" applyFill="1" applyBorder="1"/>
    <xf numFmtId="164" fontId="0" fillId="9" borderId="1" xfId="0" applyNumberFormat="1" applyFont="1" applyFill="1" applyBorder="1"/>
    <xf numFmtId="164" fontId="3" fillId="9" borderId="1" xfId="0" applyNumberFormat="1" applyFont="1" applyFill="1" applyBorder="1"/>
    <xf numFmtId="0" fontId="0" fillId="9" borderId="6" xfId="0" applyFont="1" applyFill="1" applyBorder="1"/>
    <xf numFmtId="0" fontId="3" fillId="9" borderId="7" xfId="0" applyFont="1" applyFill="1" applyBorder="1"/>
    <xf numFmtId="0" fontId="0" fillId="9" borderId="2" xfId="0" applyFill="1" applyBorder="1" applyAlignment="1">
      <alignment horizontal="right"/>
    </xf>
    <xf numFmtId="164" fontId="3" fillId="9" borderId="2" xfId="0" applyNumberFormat="1" applyFont="1" applyFill="1" applyBorder="1"/>
    <xf numFmtId="0" fontId="4" fillId="10" borderId="6" xfId="0" applyFont="1" applyFill="1" applyBorder="1"/>
    <xf numFmtId="0" fontId="3" fillId="12" borderId="1" xfId="0" applyFont="1" applyFill="1" applyBorder="1"/>
    <xf numFmtId="44" fontId="0" fillId="12" borderId="1" xfId="1" applyFont="1" applyFill="1" applyBorder="1" applyAlignment="1">
      <alignment horizontal="left"/>
    </xf>
    <xf numFmtId="164" fontId="0" fillId="0" borderId="1" xfId="0" quotePrefix="1" applyNumberFormat="1" applyFont="1" applyFill="1" applyBorder="1"/>
    <xf numFmtId="164" fontId="0" fillId="0" borderId="1" xfId="0" quotePrefix="1" applyNumberFormat="1" applyFill="1" applyBorder="1" applyAlignment="1">
      <alignment horizontal="right"/>
    </xf>
    <xf numFmtId="164" fontId="0" fillId="0" borderId="1" xfId="0" quotePrefix="1" applyNumberFormat="1" applyFont="1" applyBorder="1"/>
    <xf numFmtId="164" fontId="0" fillId="2" borderId="0" xfId="0" applyNumberFormat="1" applyFill="1" applyBorder="1"/>
    <xf numFmtId="0" fontId="0" fillId="10" borderId="1" xfId="0" applyFont="1" applyFill="1" applyBorder="1"/>
    <xf numFmtId="44" fontId="0" fillId="0" borderId="1" xfId="1" quotePrefix="1" applyFont="1" applyFill="1" applyBorder="1" applyAlignment="1">
      <alignment horizontal="left"/>
    </xf>
    <xf numFmtId="0" fontId="0" fillId="0" borderId="13" xfId="0" applyBorder="1"/>
    <xf numFmtId="6" fontId="0" fillId="0" borderId="0" xfId="0" applyNumberFormat="1"/>
    <xf numFmtId="44" fontId="0" fillId="0" borderId="0" xfId="1" applyFont="1" applyFill="1" applyBorder="1" applyAlignment="1"/>
    <xf numFmtId="44" fontId="0" fillId="11" borderId="0" xfId="1" applyFont="1" applyFill="1" applyBorder="1" applyAlignment="1"/>
    <xf numFmtId="164" fontId="0" fillId="0" borderId="0" xfId="0" applyNumberFormat="1" applyFont="1" applyFill="1" applyBorder="1"/>
    <xf numFmtId="0" fontId="0" fillId="0" borderId="13" xfId="0" applyBorder="1" applyAlignment="1">
      <alignment horizontal="right"/>
    </xf>
    <xf numFmtId="164" fontId="0" fillId="0" borderId="13" xfId="0" applyNumberFormat="1" applyBorder="1"/>
    <xf numFmtId="164" fontId="0" fillId="0" borderId="13" xfId="0" applyNumberFormat="1" applyFill="1" applyBorder="1"/>
    <xf numFmtId="9" fontId="0" fillId="0" borderId="14" xfId="2" applyFont="1" applyFill="1" applyBorder="1" applyAlignment="1">
      <alignment horizontal="right"/>
    </xf>
    <xf numFmtId="0" fontId="0" fillId="5" borderId="10" xfId="0" applyFill="1" applyBorder="1" applyAlignment="1">
      <alignment horizontal="center"/>
    </xf>
    <xf numFmtId="44" fontId="0" fillId="5" borderId="9" xfId="1" applyFont="1" applyFill="1" applyBorder="1" applyAlignment="1"/>
    <xf numFmtId="9" fontId="0" fillId="5" borderId="6" xfId="0" applyNumberFormat="1" applyFill="1" applyBorder="1" applyAlignment="1">
      <alignment horizontal="right"/>
    </xf>
    <xf numFmtId="0" fontId="0" fillId="5" borderId="5" xfId="0" applyFill="1" applyBorder="1" applyAlignment="1">
      <alignment horizontal="center"/>
    </xf>
    <xf numFmtId="44" fontId="0" fillId="5" borderId="15" xfId="1" applyFont="1" applyFill="1" applyBorder="1" applyAlignment="1">
      <alignment horizontal="left"/>
    </xf>
    <xf numFmtId="9" fontId="0" fillId="5" borderId="7" xfId="2" applyFont="1" applyFill="1" applyBorder="1" applyAlignment="1">
      <alignment horizontal="right"/>
    </xf>
    <xf numFmtId="0" fontId="2" fillId="5" borderId="1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Allocated Percentage of Total Budget 2021-22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Total $870,675</a:t>
            </a:r>
            <a:endParaRPr lang="en-US">
              <a:effectLst/>
            </a:endParaRP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30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390-4DA3-B963-4D4FB1949D5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390-4DA3-B963-4D4FB1949D5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390-4DA3-B963-4D4FB1949D5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390-4DA3-B963-4D4FB1949D5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5390-4DA3-B963-4D4FB1949D5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5390-4DA3-B963-4D4FB1949D5A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5390-4DA3-B963-4D4FB1949D5A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5390-4DA3-B963-4D4FB1949D5A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5390-4DA3-B963-4D4FB1949D5A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5390-4DA3-B963-4D4FB1949D5A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5390-4DA3-B963-4D4FB1949D5A}"/>
              </c:ext>
            </c:extLst>
          </c:dPt>
          <c:cat>
            <c:strRef>
              <c:f>'2021-22 Statistics Summary'!$G$4:$G$14</c:f>
              <c:strCache>
                <c:ptCount val="11"/>
                <c:pt idx="0">
                  <c:v>Academic &amp; Professional:</c:v>
                </c:pt>
                <c:pt idx="1">
                  <c:v>Music:</c:v>
                </c:pt>
                <c:pt idx="2">
                  <c:v>Political &amp; Activism:</c:v>
                </c:pt>
                <c:pt idx="3">
                  <c:v>Programing:</c:v>
                </c:pt>
                <c:pt idx="4">
                  <c:v>Publication &amp; Media:</c:v>
                </c:pt>
                <c:pt idx="5">
                  <c:v>Religious:</c:v>
                </c:pt>
                <c:pt idx="6">
                  <c:v>Service:</c:v>
                </c:pt>
                <c:pt idx="7">
                  <c:v>Social Equity &amp; Diversity:</c:v>
                </c:pt>
                <c:pt idx="8">
                  <c:v>Special Interest:</c:v>
                </c:pt>
                <c:pt idx="9">
                  <c:v>Sports Clubs:</c:v>
                </c:pt>
                <c:pt idx="10">
                  <c:v>Student Governing:</c:v>
                </c:pt>
              </c:strCache>
            </c:strRef>
          </c:cat>
          <c:val>
            <c:numRef>
              <c:f>'2021-22 Statistics Summary'!$I$4:$I$14</c:f>
              <c:numCache>
                <c:formatCode>0%</c:formatCode>
                <c:ptCount val="11"/>
                <c:pt idx="0">
                  <c:v>0.2112211789703391</c:v>
                </c:pt>
                <c:pt idx="1">
                  <c:v>2.0928589887156516E-2</c:v>
                </c:pt>
                <c:pt idx="2">
                  <c:v>2.9023458810692854E-3</c:v>
                </c:pt>
                <c:pt idx="3">
                  <c:v>0.28443449048152297</c:v>
                </c:pt>
                <c:pt idx="4">
                  <c:v>0.10998937605880495</c:v>
                </c:pt>
                <c:pt idx="5">
                  <c:v>2.4659028914348062E-2</c:v>
                </c:pt>
                <c:pt idx="6">
                  <c:v>2.0402561231228643E-2</c:v>
                </c:pt>
                <c:pt idx="7">
                  <c:v>6.2986763143538058E-2</c:v>
                </c:pt>
                <c:pt idx="8">
                  <c:v>3.8862951158583854E-2</c:v>
                </c:pt>
                <c:pt idx="9">
                  <c:v>0.1148534183248629</c:v>
                </c:pt>
                <c:pt idx="10">
                  <c:v>0.10875929594854566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E-48D4-8D58-DCFB7567D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Allocated Percentage of Total Budget 2021-22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Total $870,675</a:t>
            </a:r>
            <a:endParaRPr lang="en-US">
              <a:effectLst/>
            </a:endParaRP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'2021-22 Statistics Summary'!$G$4:$G$14</c:f>
              <c:strCache>
                <c:ptCount val="11"/>
                <c:pt idx="0">
                  <c:v>Academic &amp; Professional:</c:v>
                </c:pt>
                <c:pt idx="1">
                  <c:v>Music:</c:v>
                </c:pt>
                <c:pt idx="2">
                  <c:v>Political &amp; Activism:</c:v>
                </c:pt>
                <c:pt idx="3">
                  <c:v>Programing:</c:v>
                </c:pt>
                <c:pt idx="4">
                  <c:v>Publication &amp; Media:</c:v>
                </c:pt>
                <c:pt idx="5">
                  <c:v>Religious:</c:v>
                </c:pt>
                <c:pt idx="6">
                  <c:v>Service:</c:v>
                </c:pt>
                <c:pt idx="7">
                  <c:v>Social Equity &amp; Diversity:</c:v>
                </c:pt>
                <c:pt idx="8">
                  <c:v>Special Interest:</c:v>
                </c:pt>
                <c:pt idx="9">
                  <c:v>Sports Clubs:</c:v>
                </c:pt>
                <c:pt idx="10">
                  <c:v>Student Governing:</c:v>
                </c:pt>
              </c:strCache>
            </c:strRef>
          </c:cat>
          <c:val>
            <c:numRef>
              <c:f>'2021-22 Statistics Summary'!$I$4:$I$14</c:f>
              <c:numCache>
                <c:formatCode>0%</c:formatCode>
                <c:ptCount val="11"/>
                <c:pt idx="0">
                  <c:v>0.2112211789703391</c:v>
                </c:pt>
                <c:pt idx="1">
                  <c:v>2.0928589887156516E-2</c:v>
                </c:pt>
                <c:pt idx="2">
                  <c:v>2.9023458810692854E-3</c:v>
                </c:pt>
                <c:pt idx="3">
                  <c:v>0.28443449048152297</c:v>
                </c:pt>
                <c:pt idx="4">
                  <c:v>0.10998937605880495</c:v>
                </c:pt>
                <c:pt idx="5">
                  <c:v>2.4659028914348062E-2</c:v>
                </c:pt>
                <c:pt idx="6">
                  <c:v>2.0402561231228643E-2</c:v>
                </c:pt>
                <c:pt idx="7">
                  <c:v>6.2986763143538058E-2</c:v>
                </c:pt>
                <c:pt idx="8">
                  <c:v>3.8862951158583854E-2</c:v>
                </c:pt>
                <c:pt idx="9">
                  <c:v>0.1148534183248629</c:v>
                </c:pt>
                <c:pt idx="10">
                  <c:v>0.10875929594854566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6-49AF-9FCC-1F02B19DF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4003199"/>
        <c:axId val="1234363743"/>
      </c:barChart>
      <c:catAx>
        <c:axId val="1614003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363743"/>
        <c:crosses val="autoZero"/>
        <c:auto val="1"/>
        <c:lblAlgn val="ctr"/>
        <c:lblOffset val="100"/>
        <c:noMultiLvlLbl val="0"/>
      </c:catAx>
      <c:valAx>
        <c:axId val="123436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003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Allocated</a:t>
            </a:r>
            <a:r>
              <a:rPr lang="en-US" baseline="0"/>
              <a:t> Percentage of Budget By Organization Category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'Budget Trends'!$A$18</c:f>
              <c:strCache>
                <c:ptCount val="1"/>
                <c:pt idx="0">
                  <c:v>Academic &amp; Professional: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'Budget Trends'!$B$17:$E$17</c:f>
              <c:strCache>
                <c:ptCount val="4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</c:strCache>
            </c:strRef>
          </c:cat>
          <c:val>
            <c:numRef>
              <c:f>'Budget Trends'!$B$18:$E$18</c:f>
              <c:numCache>
                <c:formatCode>0%</c:formatCode>
                <c:ptCount val="4"/>
                <c:pt idx="0">
                  <c:v>0.22128302160745972</c:v>
                </c:pt>
                <c:pt idx="1">
                  <c:v>0.21072695295354682</c:v>
                </c:pt>
                <c:pt idx="2">
                  <c:v>0.20434474181911652</c:v>
                </c:pt>
                <c:pt idx="3">
                  <c:v>0.2112211789703391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EE-42D3-ADBB-0A90A459C0CA}"/>
            </c:ext>
          </c:extLst>
        </c:ser>
        <c:ser>
          <c:idx val="1"/>
          <c:order val="1"/>
          <c:tx>
            <c:strRef>
              <c:f>'Budget Trends'!$A$19</c:f>
              <c:strCache>
                <c:ptCount val="1"/>
                <c:pt idx="0">
                  <c:v>Music: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'Budget Trends'!$B$17:$E$17</c:f>
              <c:strCache>
                <c:ptCount val="4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</c:strCache>
            </c:strRef>
          </c:cat>
          <c:val>
            <c:numRef>
              <c:f>'Budget Trends'!$B$19:$E$19</c:f>
              <c:numCache>
                <c:formatCode>0%</c:formatCode>
                <c:ptCount val="4"/>
                <c:pt idx="0">
                  <c:v>1.8065577303207438E-2</c:v>
                </c:pt>
                <c:pt idx="1">
                  <c:v>1.6226681940254749E-2</c:v>
                </c:pt>
                <c:pt idx="2">
                  <c:v>8.0236981335577821E-3</c:v>
                </c:pt>
                <c:pt idx="3">
                  <c:v>2.0928589887156516E-2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EE-42D3-ADBB-0A90A459C0CA}"/>
            </c:ext>
          </c:extLst>
        </c:ser>
        <c:ser>
          <c:idx val="2"/>
          <c:order val="2"/>
          <c:tx>
            <c:strRef>
              <c:f>'Budget Trends'!$A$20</c:f>
              <c:strCache>
                <c:ptCount val="1"/>
                <c:pt idx="0">
                  <c:v>Political &amp; Activism: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'Budget Trends'!$B$17:$E$17</c:f>
              <c:strCache>
                <c:ptCount val="4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</c:strCache>
            </c:strRef>
          </c:cat>
          <c:val>
            <c:numRef>
              <c:f>'Budget Trends'!$B$20:$E$20</c:f>
              <c:numCache>
                <c:formatCode>0%</c:formatCode>
                <c:ptCount val="4"/>
                <c:pt idx="0" formatCode="0.0%">
                  <c:v>4.3420766061777897E-3</c:v>
                </c:pt>
                <c:pt idx="1">
                  <c:v>6.0838857258377751E-3</c:v>
                </c:pt>
                <c:pt idx="2">
                  <c:v>6.5179947306680912E-3</c:v>
                </c:pt>
                <c:pt idx="3" formatCode="0.0%">
                  <c:v>2.9023458810692854E-3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EE-42D3-ADBB-0A90A459C0CA}"/>
            </c:ext>
          </c:extLst>
        </c:ser>
        <c:ser>
          <c:idx val="3"/>
          <c:order val="3"/>
          <c:tx>
            <c:strRef>
              <c:f>'Budget Trends'!$A$21</c:f>
              <c:strCache>
                <c:ptCount val="1"/>
                <c:pt idx="0">
                  <c:v>Programing: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'Budget Trends'!$B$17:$E$17</c:f>
              <c:strCache>
                <c:ptCount val="4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</c:strCache>
            </c:strRef>
          </c:cat>
          <c:val>
            <c:numRef>
              <c:f>'Budget Trends'!$B$21:$E$21</c:f>
              <c:numCache>
                <c:formatCode>0%</c:formatCode>
                <c:ptCount val="4"/>
                <c:pt idx="0">
                  <c:v>0.29176916877490949</c:v>
                </c:pt>
                <c:pt idx="1">
                  <c:v>0.30476710011146713</c:v>
                </c:pt>
                <c:pt idx="2">
                  <c:v>0.32886074322527969</c:v>
                </c:pt>
                <c:pt idx="3">
                  <c:v>0.28443449048152297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EE-42D3-ADBB-0A90A459C0CA}"/>
            </c:ext>
          </c:extLst>
        </c:ser>
        <c:ser>
          <c:idx val="4"/>
          <c:order val="4"/>
          <c:tx>
            <c:strRef>
              <c:f>'Budget Trends'!$A$22</c:f>
              <c:strCache>
                <c:ptCount val="1"/>
                <c:pt idx="0">
                  <c:v>Publication &amp; Media: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'Budget Trends'!$B$17:$E$17</c:f>
              <c:strCache>
                <c:ptCount val="4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</c:strCache>
            </c:strRef>
          </c:cat>
          <c:val>
            <c:numRef>
              <c:f>'Budget Trends'!$B$22:$E$22</c:f>
              <c:numCache>
                <c:formatCode>0%</c:formatCode>
                <c:ptCount val="4"/>
                <c:pt idx="0">
                  <c:v>0.10455873244445589</c:v>
                </c:pt>
                <c:pt idx="1">
                  <c:v>0.10503596565321512</c:v>
                </c:pt>
                <c:pt idx="2">
                  <c:v>7.7553175270176106E-2</c:v>
                </c:pt>
                <c:pt idx="3">
                  <c:v>0.10998937605880495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EE-42D3-ADBB-0A90A459C0CA}"/>
            </c:ext>
          </c:extLst>
        </c:ser>
        <c:ser>
          <c:idx val="5"/>
          <c:order val="5"/>
          <c:tx>
            <c:strRef>
              <c:f>'Budget Trends'!$A$23</c:f>
              <c:strCache>
                <c:ptCount val="1"/>
                <c:pt idx="0">
                  <c:v>Religious: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'Budget Trends'!$B$17:$E$17</c:f>
              <c:strCache>
                <c:ptCount val="4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</c:strCache>
            </c:strRef>
          </c:cat>
          <c:val>
            <c:numRef>
              <c:f>'Budget Trends'!$B$23:$E$23</c:f>
              <c:numCache>
                <c:formatCode>0%</c:formatCode>
                <c:ptCount val="4"/>
                <c:pt idx="0">
                  <c:v>2.7759424144151428E-2</c:v>
                </c:pt>
                <c:pt idx="1">
                  <c:v>2.5534773856782097E-2</c:v>
                </c:pt>
                <c:pt idx="2">
                  <c:v>2.4689755798848106E-2</c:v>
                </c:pt>
                <c:pt idx="3">
                  <c:v>2.4659028914348062E-2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EE-42D3-ADBB-0A90A459C0CA}"/>
            </c:ext>
          </c:extLst>
        </c:ser>
        <c:ser>
          <c:idx val="6"/>
          <c:order val="6"/>
          <c:tx>
            <c:strRef>
              <c:f>'Budget Trends'!$A$24</c:f>
              <c:strCache>
                <c:ptCount val="1"/>
                <c:pt idx="0">
                  <c:v>Service: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'Budget Trends'!$B$17:$E$17</c:f>
              <c:strCache>
                <c:ptCount val="4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</c:strCache>
            </c:strRef>
          </c:cat>
          <c:val>
            <c:numRef>
              <c:f>'Budget Trends'!$B$24:$E$24</c:f>
              <c:numCache>
                <c:formatCode>0%</c:formatCode>
                <c:ptCount val="4"/>
                <c:pt idx="0">
                  <c:v>1.6162174034106205E-2</c:v>
                </c:pt>
                <c:pt idx="1">
                  <c:v>1.4812362412381644E-2</c:v>
                </c:pt>
                <c:pt idx="2">
                  <c:v>1.4900793675793706E-2</c:v>
                </c:pt>
                <c:pt idx="3">
                  <c:v>2.0402561231228643E-2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EE-42D3-ADBB-0A90A459C0CA}"/>
            </c:ext>
          </c:extLst>
        </c:ser>
        <c:ser>
          <c:idx val="7"/>
          <c:order val="7"/>
          <c:tx>
            <c:strRef>
              <c:f>'Budget Trends'!$A$25</c:f>
              <c:strCache>
                <c:ptCount val="1"/>
                <c:pt idx="0">
                  <c:v>Social Equity &amp; Diversity: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'Budget Trends'!$B$17:$E$17</c:f>
              <c:strCache>
                <c:ptCount val="4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</c:strCache>
            </c:strRef>
          </c:cat>
          <c:val>
            <c:numRef>
              <c:f>'Budget Trends'!$B$25:$E$25</c:f>
              <c:numCache>
                <c:formatCode>0%</c:formatCode>
                <c:ptCount val="4"/>
                <c:pt idx="0">
                  <c:v>5.2481692059008128E-2</c:v>
                </c:pt>
                <c:pt idx="1">
                  <c:v>5.3120944741953224E-2</c:v>
                </c:pt>
                <c:pt idx="2">
                  <c:v>5.2750019215043423E-2</c:v>
                </c:pt>
                <c:pt idx="3">
                  <c:v>6.2986763143538058E-2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EE-42D3-ADBB-0A90A459C0CA}"/>
            </c:ext>
          </c:extLst>
        </c:ser>
        <c:ser>
          <c:idx val="8"/>
          <c:order val="8"/>
          <c:tx>
            <c:strRef>
              <c:f>'Budget Trends'!$A$26</c:f>
              <c:strCache>
                <c:ptCount val="1"/>
                <c:pt idx="0">
                  <c:v>Special Interest: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'Budget Trends'!$B$17:$E$17</c:f>
              <c:strCache>
                <c:ptCount val="4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</c:strCache>
            </c:strRef>
          </c:cat>
          <c:val>
            <c:numRef>
              <c:f>'Budget Trends'!$B$26:$E$26</c:f>
              <c:numCache>
                <c:formatCode>0%</c:formatCode>
                <c:ptCount val="4"/>
                <c:pt idx="0">
                  <c:v>3.8817199953316929E-2</c:v>
                </c:pt>
                <c:pt idx="1">
                  <c:v>2.999816325741347E-2</c:v>
                </c:pt>
                <c:pt idx="2">
                  <c:v>1.8002920686600751E-2</c:v>
                </c:pt>
                <c:pt idx="3">
                  <c:v>3.8862951158583854E-2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FEE-42D3-ADBB-0A90A459C0CA}"/>
            </c:ext>
          </c:extLst>
        </c:ser>
        <c:ser>
          <c:idx val="9"/>
          <c:order val="9"/>
          <c:tx>
            <c:strRef>
              <c:f>'Budget Trends'!$A$27</c:f>
              <c:strCache>
                <c:ptCount val="1"/>
                <c:pt idx="0">
                  <c:v>Sports Clubs: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'Budget Trends'!$B$17:$E$17</c:f>
              <c:strCache>
                <c:ptCount val="4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</c:strCache>
            </c:strRef>
          </c:cat>
          <c:val>
            <c:numRef>
              <c:f>'Budget Trends'!$B$27:$E$27</c:f>
              <c:numCache>
                <c:formatCode>0%</c:formatCode>
                <c:ptCount val="4"/>
                <c:pt idx="0">
                  <c:v>0.11486975148618483</c:v>
                </c:pt>
                <c:pt idx="1">
                  <c:v>0.12059238306913331</c:v>
                </c:pt>
                <c:pt idx="2">
                  <c:v>0.12600028476064357</c:v>
                </c:pt>
                <c:pt idx="3">
                  <c:v>0.1148534183248629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FEE-42D3-ADBB-0A90A459C0CA}"/>
            </c:ext>
          </c:extLst>
        </c:ser>
        <c:ser>
          <c:idx val="10"/>
          <c:order val="10"/>
          <c:tx>
            <c:strRef>
              <c:f>'Budget Trends'!$A$28</c:f>
              <c:strCache>
                <c:ptCount val="1"/>
                <c:pt idx="0">
                  <c:v>Student Governing: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'Budget Trends'!$B$17:$E$17</c:f>
              <c:strCache>
                <c:ptCount val="4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</c:strCache>
            </c:strRef>
          </c:cat>
          <c:val>
            <c:numRef>
              <c:f>'Budget Trends'!$B$28:$E$28</c:f>
              <c:numCache>
                <c:formatCode>0%</c:formatCode>
                <c:ptCount val="4"/>
                <c:pt idx="0">
                  <c:v>0.10989118158702209</c:v>
                </c:pt>
                <c:pt idx="1">
                  <c:v>0.11310078627801462</c:v>
                </c:pt>
                <c:pt idx="2">
                  <c:v>0.13835587268427227</c:v>
                </c:pt>
                <c:pt idx="3">
                  <c:v>0.10875929594854566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FEE-42D3-ADBB-0A90A459C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9281007"/>
        <c:axId val="1422731679"/>
      </c:lineChart>
      <c:dateAx>
        <c:axId val="1569281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Academic</a:t>
                </a:r>
                <a:r>
                  <a:rPr lang="en-US" sz="1200" baseline="0"/>
                  <a:t> Year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2731679"/>
        <c:crosses val="autoZero"/>
        <c:auto val="0"/>
        <c:lblOffset val="100"/>
        <c:baseTimeUnit val="days"/>
      </c:dateAx>
      <c:valAx>
        <c:axId val="1422731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Budget Percentage </a:t>
                </a:r>
              </a:p>
            </c:rich>
          </c:tx>
          <c:layout>
            <c:manualLayout>
              <c:xMode val="edge"/>
              <c:yMode val="edge"/>
              <c:x val="1.2616985283627842E-2"/>
              <c:y val="0.37810743114981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9281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59699</xdr:colOff>
      <xdr:row>12</xdr:row>
      <xdr:rowOff>19201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272F858-929E-4A96-B409-26E4C8CB5A16}"/>
            </a:ext>
          </a:extLst>
        </xdr:cNvPr>
        <xdr:cNvSpPr txBox="1"/>
      </xdr:nvSpPr>
      <xdr:spPr>
        <a:xfrm>
          <a:off x="13638610" y="363141"/>
          <a:ext cx="2964824" cy="181109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Student Organizations with students</a:t>
          </a:r>
          <a:r>
            <a:rPr lang="en-US" sz="1100" baseline="0"/>
            <a:t> on payroll:</a:t>
          </a:r>
        </a:p>
        <a:p>
          <a:r>
            <a:rPr lang="en-US" sz="1100" baseline="0"/>
            <a:t>1. OCCA</a:t>
          </a:r>
        </a:p>
        <a:p>
          <a:r>
            <a:rPr lang="en-US" sz="1100" baseline="0"/>
            <a:t>2. RHA</a:t>
          </a:r>
        </a:p>
        <a:p>
          <a:r>
            <a:rPr lang="en-US" sz="1100" baseline="0"/>
            <a:t>3. The QUAD</a:t>
          </a:r>
        </a:p>
        <a:p>
          <a:r>
            <a:rPr lang="en-US" sz="1100" baseline="0"/>
            <a:t>4. WCUR</a:t>
          </a:r>
        </a:p>
        <a:p>
          <a:r>
            <a:rPr lang="en-US" sz="1100" baseline="0"/>
            <a:t>5. LEAD</a:t>
          </a:r>
        </a:p>
        <a:p>
          <a:r>
            <a:rPr lang="en-US" sz="1100" baseline="0"/>
            <a:t>6. SGA</a:t>
          </a:r>
        </a:p>
        <a:p>
          <a:r>
            <a:rPr lang="en-US" sz="1100" baseline="0"/>
            <a:t>7. Serpentine</a:t>
          </a:r>
        </a:p>
        <a:p>
          <a:r>
            <a:rPr lang="en-US" sz="1100" baseline="0"/>
            <a:t>8. SAC Exec board and movie ticket sellers</a:t>
          </a:r>
          <a:endParaRPr lang="en-US" sz="1100"/>
        </a:p>
      </xdr:txBody>
    </xdr:sp>
    <xdr:clientData/>
  </xdr:twoCellAnchor>
  <xdr:twoCellAnchor>
    <xdr:from>
      <xdr:col>6</xdr:col>
      <xdr:colOff>11905</xdr:colOff>
      <xdr:row>16</xdr:row>
      <xdr:rowOff>6547</xdr:rowOff>
    </xdr:from>
    <xdr:to>
      <xdr:col>9</xdr:col>
      <xdr:colOff>0</xdr:colOff>
      <xdr:row>33</xdr:row>
      <xdr:rowOff>172640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3429018-A7CD-4FF0-B781-279AD2BE72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5951</xdr:colOff>
      <xdr:row>35</xdr:row>
      <xdr:rowOff>12500</xdr:rowOff>
    </xdr:from>
    <xdr:to>
      <xdr:col>9</xdr:col>
      <xdr:colOff>35717</xdr:colOff>
      <xdr:row>55</xdr:row>
      <xdr:rowOff>166687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9C88E64-8990-4FBA-AB7B-5FB77D75D5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6266</xdr:colOff>
      <xdr:row>0</xdr:row>
      <xdr:rowOff>181726</xdr:rowOff>
    </xdr:from>
    <xdr:to>
      <xdr:col>22</xdr:col>
      <xdr:colOff>382253</xdr:colOff>
      <xdr:row>29</xdr:row>
      <xdr:rowOff>6265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50C65F-C563-4FB5-AFA3-4F412690B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4763</xdr:colOff>
      <xdr:row>1</xdr:row>
      <xdr:rowOff>9525</xdr:rowOff>
    </xdr:from>
    <xdr:to>
      <xdr:col>19</xdr:col>
      <xdr:colOff>23813</xdr:colOff>
      <xdr:row>28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ED9814F-8C94-4806-9208-5B2E8E0A6731}"/>
            </a:ext>
          </a:extLst>
        </xdr:cNvPr>
        <xdr:cNvSpPr txBox="1"/>
      </xdr:nvSpPr>
      <xdr:spPr>
        <a:xfrm>
          <a:off x="652463" y="204788"/>
          <a:ext cx="11677650" cy="48863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Academic Year 2021-2022:</a:t>
          </a:r>
          <a:endParaRPr lang="en-US" sz="120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Organizations with no budget submission: 17</a:t>
          </a:r>
        </a:p>
        <a:p>
          <a:endParaRPr lang="en-US" sz="120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Organization Appeals:</a:t>
          </a:r>
        </a:p>
        <a:p>
          <a:r>
            <a:rPr lang="en-US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    1. Daedalus</a:t>
          </a:r>
        </a:p>
        <a:p>
          <a:r>
            <a:rPr lang="en-US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    2. Forensic Speech and Debate Team</a:t>
          </a:r>
        </a:p>
        <a:p>
          <a:r>
            <a:rPr lang="en-US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    3. Latino American Student Organization</a:t>
          </a:r>
        </a:p>
        <a:p>
          <a:r>
            <a:rPr lang="en-US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    4. Multi-cultural Greek Council</a:t>
          </a:r>
        </a:p>
        <a:p>
          <a:endParaRPr lang="en-US" sz="120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320D8D-786E-40E2-B4BB-F4257E1BBC6E}" name="Table5" displayName="Table5" ref="A2:G197" totalsRowShown="0" headerRowDxfId="14" headerRowBorderDxfId="13" tableBorderDxfId="12" totalsRowBorderDxfId="11">
  <autoFilter ref="A2:G197" xr:uid="{1197BF60-73D2-4D40-B30B-C276DB2135C1}"/>
  <sortState xmlns:xlrd2="http://schemas.microsoft.com/office/spreadsheetml/2017/richdata2" ref="A3:G198">
    <sortCondition ref="G2:G198"/>
  </sortState>
  <tableColumns count="7">
    <tableColumn id="1" xr3:uid="{E1436EB0-FA55-42F4-8D9E-1F4365AD34F9}" name="Organization:" dataDxfId="10"/>
    <tableColumn id="2" xr3:uid="{DA3FC86C-9952-438B-B8DA-09A7C28E8E35}" name="SSI Account #" dataDxfId="9"/>
    <tableColumn id="4" xr3:uid="{C6B8732D-2777-4AAC-A996-22FCF9E576F2}" name="2018-19 Allocation Final" dataDxfId="8"/>
    <tableColumn id="8" xr3:uid="{21DA2C84-2955-47FF-A882-A60D3C518AB1}" name="2019-20 Allocation Final" dataDxfId="7"/>
    <tableColumn id="7" xr3:uid="{AF217E1B-E655-47D2-A1C9-49BF511C9375}" name="2020-21 Allocation Final" dataDxfId="6"/>
    <tableColumn id="5" xr3:uid="{3A853F03-37C4-48CC-AAB3-40C614DC83B7}" name="2021-22 Request" dataDxfId="5"/>
    <tableColumn id="3" xr3:uid="{3D0D4AF6-9650-4A4C-BE01-DABB0A892516}" name="2021-22 Allocation Final" dataDxfId="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9BB06-DC45-4637-AC78-7FD69F5C1F5A}">
  <dimension ref="A1:J210"/>
  <sheetViews>
    <sheetView tabSelected="1" zoomScale="85" zoomScaleNormal="85" workbookViewId="0">
      <pane xSplit="1" topLeftCell="B1" activePane="topRight" state="frozen"/>
      <selection pane="topRight" sqref="A1:G1"/>
    </sheetView>
  </sheetViews>
  <sheetFormatPr defaultRowHeight="14.25" x14ac:dyDescent="0.45"/>
  <cols>
    <col min="1" max="1" width="54.59765625" bestFit="1" customWidth="1"/>
    <col min="2" max="2" width="14.06640625" bestFit="1" customWidth="1"/>
    <col min="3" max="5" width="23" bestFit="1" customWidth="1"/>
    <col min="6" max="6" width="23" customWidth="1"/>
    <col min="7" max="7" width="23" bestFit="1" customWidth="1"/>
    <col min="8" max="8" width="10.33203125" bestFit="1" customWidth="1"/>
  </cols>
  <sheetData>
    <row r="1" spans="1:8" x14ac:dyDescent="0.45">
      <c r="A1" s="177" t="s">
        <v>235</v>
      </c>
      <c r="B1" s="178"/>
      <c r="C1" s="178"/>
      <c r="D1" s="178"/>
      <c r="E1" s="178"/>
      <c r="F1" s="178"/>
      <c r="G1" s="178"/>
    </row>
    <row r="2" spans="1:8" x14ac:dyDescent="0.45">
      <c r="A2" s="8" t="s">
        <v>134</v>
      </c>
      <c r="B2" s="9" t="s">
        <v>135</v>
      </c>
      <c r="C2" s="9" t="s">
        <v>136</v>
      </c>
      <c r="D2" s="9" t="s">
        <v>137</v>
      </c>
      <c r="E2" s="9" t="s">
        <v>138</v>
      </c>
      <c r="F2" s="9" t="s">
        <v>139</v>
      </c>
      <c r="G2" s="10" t="s">
        <v>140</v>
      </c>
    </row>
    <row r="3" spans="1:8" x14ac:dyDescent="0.45">
      <c r="A3" s="11" t="s">
        <v>120</v>
      </c>
      <c r="B3" s="12"/>
      <c r="C3" s="12"/>
      <c r="D3" s="12"/>
      <c r="E3" s="13"/>
      <c r="F3" s="13"/>
      <c r="G3" s="159"/>
    </row>
    <row r="4" spans="1:8" x14ac:dyDescent="0.45">
      <c r="A4" s="49" t="s">
        <v>177</v>
      </c>
      <c r="B4" s="47">
        <v>627</v>
      </c>
      <c r="C4" s="120" t="s">
        <v>178</v>
      </c>
      <c r="D4" s="120" t="s">
        <v>178</v>
      </c>
      <c r="E4" s="120" t="s">
        <v>178</v>
      </c>
      <c r="F4" s="48">
        <v>3600</v>
      </c>
      <c r="G4" s="52">
        <v>2400</v>
      </c>
      <c r="H4" s="28"/>
    </row>
    <row r="5" spans="1:8" x14ac:dyDescent="0.45">
      <c r="A5" s="49" t="s">
        <v>119</v>
      </c>
      <c r="B5" s="47">
        <v>734</v>
      </c>
      <c r="C5" s="48">
        <v>250</v>
      </c>
      <c r="D5" s="48">
        <v>150</v>
      </c>
      <c r="E5" s="48">
        <v>100</v>
      </c>
      <c r="F5" s="48">
        <v>170</v>
      </c>
      <c r="G5" s="53">
        <v>170</v>
      </c>
      <c r="H5" s="28"/>
    </row>
    <row r="6" spans="1:8" x14ac:dyDescent="0.45">
      <c r="A6" s="49" t="s">
        <v>118</v>
      </c>
      <c r="B6" s="47">
        <v>600</v>
      </c>
      <c r="C6" s="48">
        <v>1213</v>
      </c>
      <c r="D6" s="48">
        <v>630</v>
      </c>
      <c r="E6" s="48">
        <v>683</v>
      </c>
      <c r="F6" s="48">
        <v>1470</v>
      </c>
      <c r="G6" s="52">
        <v>660</v>
      </c>
      <c r="H6" s="28"/>
    </row>
    <row r="7" spans="1:8" x14ac:dyDescent="0.45">
      <c r="A7" s="49" t="s">
        <v>117</v>
      </c>
      <c r="B7" s="47">
        <v>683</v>
      </c>
      <c r="C7" s="48">
        <v>952</v>
      </c>
      <c r="D7" s="48">
        <v>2370</v>
      </c>
      <c r="E7" s="48">
        <v>2100</v>
      </c>
      <c r="F7" s="48">
        <v>3488</v>
      </c>
      <c r="G7" s="53">
        <v>3088</v>
      </c>
      <c r="H7" s="28"/>
    </row>
    <row r="8" spans="1:8" x14ac:dyDescent="0.45">
      <c r="A8" s="49" t="s">
        <v>179</v>
      </c>
      <c r="B8" s="47">
        <v>748</v>
      </c>
      <c r="C8" s="50" t="s">
        <v>178</v>
      </c>
      <c r="D8" s="50" t="s">
        <v>178</v>
      </c>
      <c r="E8" s="50" t="s">
        <v>178</v>
      </c>
      <c r="F8" s="48">
        <v>1155</v>
      </c>
      <c r="G8" s="52">
        <v>1155</v>
      </c>
      <c r="H8" s="28"/>
    </row>
    <row r="9" spans="1:8" x14ac:dyDescent="0.45">
      <c r="A9" s="49" t="s">
        <v>116</v>
      </c>
      <c r="B9" s="47">
        <v>801</v>
      </c>
      <c r="C9" s="50" t="s">
        <v>178</v>
      </c>
      <c r="D9" s="50" t="s">
        <v>178</v>
      </c>
      <c r="E9" s="48">
        <v>300</v>
      </c>
      <c r="F9" s="48">
        <v>300</v>
      </c>
      <c r="G9" s="53">
        <v>300</v>
      </c>
      <c r="H9" s="28"/>
    </row>
    <row r="10" spans="1:8" x14ac:dyDescent="0.45">
      <c r="A10" s="49" t="s">
        <v>115</v>
      </c>
      <c r="B10" s="47">
        <v>474</v>
      </c>
      <c r="C10" s="48">
        <v>2230</v>
      </c>
      <c r="D10" s="48">
        <v>1780</v>
      </c>
      <c r="E10" s="48">
        <v>1780</v>
      </c>
      <c r="F10" s="48">
        <v>1271</v>
      </c>
      <c r="G10" s="52">
        <v>1271</v>
      </c>
      <c r="H10" s="28"/>
    </row>
    <row r="11" spans="1:8" x14ac:dyDescent="0.45">
      <c r="A11" s="49" t="s">
        <v>114</v>
      </c>
      <c r="B11" s="47">
        <v>602</v>
      </c>
      <c r="C11" s="48">
        <v>3000</v>
      </c>
      <c r="D11" s="48">
        <v>2700</v>
      </c>
      <c r="E11" s="48">
        <v>3000</v>
      </c>
      <c r="F11" s="48">
        <v>7550</v>
      </c>
      <c r="G11" s="53">
        <v>2950</v>
      </c>
      <c r="H11" s="28"/>
    </row>
    <row r="12" spans="1:8" x14ac:dyDescent="0.45">
      <c r="A12" s="49" t="s">
        <v>113</v>
      </c>
      <c r="B12" s="47">
        <v>652</v>
      </c>
      <c r="C12" s="48">
        <v>1805</v>
      </c>
      <c r="D12" s="48">
        <v>2650</v>
      </c>
      <c r="E12" s="48">
        <v>3493</v>
      </c>
      <c r="F12" s="48">
        <v>12175</v>
      </c>
      <c r="G12" s="58">
        <v>3598</v>
      </c>
      <c r="H12" s="28"/>
    </row>
    <row r="13" spans="1:8" x14ac:dyDescent="0.45">
      <c r="A13" s="49" t="s">
        <v>193</v>
      </c>
      <c r="B13" s="47">
        <v>697</v>
      </c>
      <c r="C13" s="50" t="s">
        <v>178</v>
      </c>
      <c r="D13" s="50" t="s">
        <v>178</v>
      </c>
      <c r="E13" s="48">
        <v>2141</v>
      </c>
      <c r="F13" s="48">
        <v>539.97</v>
      </c>
      <c r="G13" s="53">
        <v>540</v>
      </c>
      <c r="H13" s="28"/>
    </row>
    <row r="14" spans="1:8" x14ac:dyDescent="0.45">
      <c r="A14" s="49" t="s">
        <v>112</v>
      </c>
      <c r="B14" s="47">
        <v>704</v>
      </c>
      <c r="C14" s="48">
        <v>5584</v>
      </c>
      <c r="D14" s="48">
        <v>7500</v>
      </c>
      <c r="E14" s="48">
        <v>7510</v>
      </c>
      <c r="F14" s="48">
        <v>7210</v>
      </c>
      <c r="G14" s="52">
        <v>7210</v>
      </c>
      <c r="H14" s="28"/>
    </row>
    <row r="15" spans="1:8" x14ac:dyDescent="0.45">
      <c r="A15" s="49" t="s">
        <v>111</v>
      </c>
      <c r="B15" s="47">
        <v>653</v>
      </c>
      <c r="C15" s="48">
        <v>3886</v>
      </c>
      <c r="D15" s="48">
        <v>3783.75</v>
      </c>
      <c r="E15" s="48">
        <v>4370</v>
      </c>
      <c r="F15" s="48">
        <v>44877</v>
      </c>
      <c r="G15" s="59">
        <v>4002</v>
      </c>
      <c r="H15" s="28"/>
    </row>
    <row r="16" spans="1:8" x14ac:dyDescent="0.45">
      <c r="A16" s="49" t="s">
        <v>232</v>
      </c>
      <c r="B16" s="47">
        <v>610</v>
      </c>
      <c r="C16" s="48">
        <v>500</v>
      </c>
      <c r="D16" s="48">
        <v>700</v>
      </c>
      <c r="E16" s="48">
        <v>830</v>
      </c>
      <c r="F16" s="48">
        <v>780</v>
      </c>
      <c r="G16" s="58">
        <v>740</v>
      </c>
      <c r="H16" s="28"/>
    </row>
    <row r="17" spans="1:10" x14ac:dyDescent="0.45">
      <c r="A17" s="49" t="s">
        <v>110</v>
      </c>
      <c r="B17" s="47">
        <v>686</v>
      </c>
      <c r="C17" s="48">
        <v>1830</v>
      </c>
      <c r="D17" s="48">
        <v>518</v>
      </c>
      <c r="E17" s="48">
        <v>660</v>
      </c>
      <c r="F17" s="48">
        <v>740</v>
      </c>
      <c r="G17" s="59">
        <v>740</v>
      </c>
      <c r="H17" s="28"/>
    </row>
    <row r="18" spans="1:10" x14ac:dyDescent="0.45">
      <c r="A18" s="49" t="s">
        <v>109</v>
      </c>
      <c r="B18" s="47">
        <v>615</v>
      </c>
      <c r="C18" s="48">
        <v>657</v>
      </c>
      <c r="D18" s="48">
        <v>1359.92</v>
      </c>
      <c r="E18" s="48">
        <v>600</v>
      </c>
      <c r="F18" s="57" t="s">
        <v>178</v>
      </c>
      <c r="G18" s="156" t="s">
        <v>178</v>
      </c>
      <c r="H18" s="28"/>
    </row>
    <row r="19" spans="1:10" x14ac:dyDescent="0.45">
      <c r="A19" s="49" t="s">
        <v>241</v>
      </c>
      <c r="B19" s="47">
        <v>633</v>
      </c>
      <c r="C19" s="48">
        <v>20000</v>
      </c>
      <c r="D19" s="48">
        <v>27940</v>
      </c>
      <c r="E19" s="48">
        <v>27535</v>
      </c>
      <c r="F19" s="48">
        <v>58270</v>
      </c>
      <c r="G19" s="58">
        <v>28000</v>
      </c>
      <c r="H19" s="28"/>
    </row>
    <row r="20" spans="1:10" x14ac:dyDescent="0.45">
      <c r="A20" s="49" t="s">
        <v>108</v>
      </c>
      <c r="B20" s="47">
        <v>620</v>
      </c>
      <c r="C20" s="48">
        <v>1400</v>
      </c>
      <c r="D20" s="48">
        <v>1525</v>
      </c>
      <c r="E20" s="48">
        <v>1768.5</v>
      </c>
      <c r="F20" s="48">
        <v>1860</v>
      </c>
      <c r="G20" s="58">
        <v>1600</v>
      </c>
      <c r="H20" s="28"/>
    </row>
    <row r="21" spans="1:10" x14ac:dyDescent="0.45">
      <c r="A21" s="49" t="s">
        <v>107</v>
      </c>
      <c r="B21" s="47">
        <v>613</v>
      </c>
      <c r="C21" s="48">
        <v>860</v>
      </c>
      <c r="D21" s="48">
        <v>800</v>
      </c>
      <c r="E21" s="48">
        <v>1000</v>
      </c>
      <c r="F21" s="48">
        <v>996</v>
      </c>
      <c r="G21" s="58">
        <v>846</v>
      </c>
      <c r="H21" s="28"/>
    </row>
    <row r="22" spans="1:10" x14ac:dyDescent="0.45">
      <c r="A22" s="49" t="s">
        <v>106</v>
      </c>
      <c r="B22" s="47">
        <v>643</v>
      </c>
      <c r="C22" s="48">
        <v>13546</v>
      </c>
      <c r="D22" s="48">
        <v>14000</v>
      </c>
      <c r="E22" s="48">
        <v>13396.45</v>
      </c>
      <c r="F22" s="48">
        <v>5807.23</v>
      </c>
      <c r="G22" s="58">
        <v>5808</v>
      </c>
      <c r="H22" s="28"/>
      <c r="J22" s="166"/>
    </row>
    <row r="23" spans="1:10" x14ac:dyDescent="0.45">
      <c r="A23" s="49" t="s">
        <v>233</v>
      </c>
      <c r="B23" s="47">
        <v>680</v>
      </c>
      <c r="C23" s="50" t="s">
        <v>178</v>
      </c>
      <c r="D23" s="50" t="s">
        <v>178</v>
      </c>
      <c r="E23" s="50" t="s">
        <v>178</v>
      </c>
      <c r="F23" s="48">
        <v>1550</v>
      </c>
      <c r="G23" s="58">
        <v>1550</v>
      </c>
      <c r="H23" s="28"/>
      <c r="J23" s="166"/>
    </row>
    <row r="24" spans="1:10" x14ac:dyDescent="0.45">
      <c r="A24" s="49" t="s">
        <v>105</v>
      </c>
      <c r="B24" s="47">
        <v>612</v>
      </c>
      <c r="C24" s="48">
        <v>975</v>
      </c>
      <c r="D24" s="48">
        <v>850</v>
      </c>
      <c r="E24" s="48">
        <v>850</v>
      </c>
      <c r="F24" s="48">
        <v>950</v>
      </c>
      <c r="G24" s="58">
        <v>950</v>
      </c>
      <c r="H24" s="28"/>
      <c r="J24" s="166"/>
    </row>
    <row r="25" spans="1:10" x14ac:dyDescent="0.45">
      <c r="A25" s="49" t="s">
        <v>104</v>
      </c>
      <c r="B25" s="47">
        <v>369</v>
      </c>
      <c r="C25" s="48">
        <v>500</v>
      </c>
      <c r="D25" s="48">
        <v>550</v>
      </c>
      <c r="E25" s="48">
        <v>690.5</v>
      </c>
      <c r="F25" s="48">
        <v>620</v>
      </c>
      <c r="G25" s="52">
        <v>620</v>
      </c>
      <c r="H25" s="28"/>
      <c r="J25" s="166"/>
    </row>
    <row r="26" spans="1:10" x14ac:dyDescent="0.45">
      <c r="A26" s="49" t="s">
        <v>103</v>
      </c>
      <c r="B26" s="47">
        <v>480</v>
      </c>
      <c r="C26" s="48">
        <v>2190</v>
      </c>
      <c r="D26" s="48">
        <v>2190</v>
      </c>
      <c r="E26" s="48">
        <v>2005</v>
      </c>
      <c r="F26" s="48">
        <v>5830</v>
      </c>
      <c r="G26" s="58">
        <v>3250</v>
      </c>
      <c r="H26" s="28"/>
      <c r="J26" s="166"/>
    </row>
    <row r="27" spans="1:10" x14ac:dyDescent="0.45">
      <c r="A27" s="49" t="s">
        <v>102</v>
      </c>
      <c r="B27" s="47">
        <v>647</v>
      </c>
      <c r="C27" s="51">
        <v>2150</v>
      </c>
      <c r="D27" s="51">
        <v>1802.5</v>
      </c>
      <c r="E27" s="48">
        <v>3955</v>
      </c>
      <c r="F27" s="48">
        <v>5250</v>
      </c>
      <c r="G27" s="52">
        <v>2400</v>
      </c>
      <c r="H27" s="28"/>
      <c r="J27" s="166"/>
    </row>
    <row r="28" spans="1:10" x14ac:dyDescent="0.45">
      <c r="A28" s="49" t="s">
        <v>101</v>
      </c>
      <c r="B28" s="47">
        <v>284</v>
      </c>
      <c r="C28" s="51">
        <v>0</v>
      </c>
      <c r="D28" s="51">
        <v>420</v>
      </c>
      <c r="E28" s="48">
        <v>1058</v>
      </c>
      <c r="F28" s="50" t="s">
        <v>178</v>
      </c>
      <c r="G28" s="156" t="s">
        <v>178</v>
      </c>
      <c r="H28" s="28"/>
      <c r="J28" s="166"/>
    </row>
    <row r="29" spans="1:10" x14ac:dyDescent="0.45">
      <c r="A29" s="49" t="s">
        <v>100</v>
      </c>
      <c r="B29" s="47">
        <v>605</v>
      </c>
      <c r="C29" s="48">
        <v>3750</v>
      </c>
      <c r="D29" s="48">
        <v>3913</v>
      </c>
      <c r="E29" s="48">
        <v>3365</v>
      </c>
      <c r="F29" s="48">
        <v>5960</v>
      </c>
      <c r="G29" s="52">
        <v>3950</v>
      </c>
      <c r="H29" s="28"/>
      <c r="J29" s="166"/>
    </row>
    <row r="30" spans="1:10" x14ac:dyDescent="0.45">
      <c r="A30" s="49" t="s">
        <v>99</v>
      </c>
      <c r="B30" s="47">
        <v>625</v>
      </c>
      <c r="C30" s="48">
        <v>3775</v>
      </c>
      <c r="D30" s="48">
        <v>3047</v>
      </c>
      <c r="E30" s="48">
        <v>1034.96</v>
      </c>
      <c r="F30" s="48">
        <v>9620</v>
      </c>
      <c r="G30" s="58">
        <v>3120</v>
      </c>
      <c r="H30" s="28"/>
      <c r="J30" s="166"/>
    </row>
    <row r="31" spans="1:10" x14ac:dyDescent="0.45">
      <c r="A31" s="49" t="s">
        <v>98</v>
      </c>
      <c r="B31" s="47">
        <v>427</v>
      </c>
      <c r="C31" s="96" t="s">
        <v>178</v>
      </c>
      <c r="D31" s="96" t="s">
        <v>178</v>
      </c>
      <c r="E31" s="48">
        <v>856</v>
      </c>
      <c r="F31" s="48">
        <v>1150</v>
      </c>
      <c r="G31" s="58">
        <v>900</v>
      </c>
      <c r="H31" s="28"/>
      <c r="J31" s="166"/>
    </row>
    <row r="32" spans="1:10" x14ac:dyDescent="0.45">
      <c r="A32" s="49" t="s">
        <v>181</v>
      </c>
      <c r="B32" s="47">
        <v>336</v>
      </c>
      <c r="C32" s="50" t="s">
        <v>178</v>
      </c>
      <c r="D32" s="50" t="s">
        <v>178</v>
      </c>
      <c r="E32" s="50" t="s">
        <v>178</v>
      </c>
      <c r="F32" s="48">
        <v>300</v>
      </c>
      <c r="G32" s="58">
        <v>300</v>
      </c>
      <c r="H32" s="28"/>
      <c r="J32" s="166"/>
    </row>
    <row r="33" spans="1:10" x14ac:dyDescent="0.45">
      <c r="A33" s="49" t="s">
        <v>97</v>
      </c>
      <c r="B33" s="47">
        <v>645</v>
      </c>
      <c r="C33" s="48">
        <v>800</v>
      </c>
      <c r="D33" s="48">
        <v>810</v>
      </c>
      <c r="E33" s="48">
        <v>2705</v>
      </c>
      <c r="F33" s="48">
        <v>900</v>
      </c>
      <c r="G33" s="52">
        <v>810</v>
      </c>
      <c r="H33" s="28"/>
      <c r="J33" s="166"/>
    </row>
    <row r="34" spans="1:10" x14ac:dyDescent="0.45">
      <c r="A34" s="49" t="s">
        <v>96</v>
      </c>
      <c r="B34" s="47">
        <v>720</v>
      </c>
      <c r="C34" s="50" t="s">
        <v>178</v>
      </c>
      <c r="D34" s="48">
        <v>1600</v>
      </c>
      <c r="E34" s="48">
        <v>2000</v>
      </c>
      <c r="F34" s="48">
        <v>4012</v>
      </c>
      <c r="G34" s="58">
        <v>1812</v>
      </c>
      <c r="H34" s="28"/>
      <c r="J34" s="166"/>
    </row>
    <row r="35" spans="1:10" x14ac:dyDescent="0.45">
      <c r="A35" s="49" t="s">
        <v>194</v>
      </c>
      <c r="B35" s="47">
        <v>311</v>
      </c>
      <c r="C35" s="50" t="s">
        <v>178</v>
      </c>
      <c r="D35" s="48">
        <v>300</v>
      </c>
      <c r="E35" s="48">
        <v>650</v>
      </c>
      <c r="F35" s="48">
        <v>300</v>
      </c>
      <c r="G35" s="52">
        <v>300</v>
      </c>
      <c r="H35" s="28"/>
      <c r="J35" s="166"/>
    </row>
    <row r="36" spans="1:10" x14ac:dyDescent="0.45">
      <c r="A36" s="49" t="s">
        <v>95</v>
      </c>
      <c r="B36" s="47">
        <v>619</v>
      </c>
      <c r="C36" s="51">
        <v>875</v>
      </c>
      <c r="D36" s="51">
        <v>950</v>
      </c>
      <c r="E36" s="48">
        <v>1350</v>
      </c>
      <c r="F36" s="48">
        <v>1400</v>
      </c>
      <c r="G36" s="58">
        <v>1000</v>
      </c>
      <c r="H36" s="28"/>
      <c r="J36" s="166"/>
    </row>
    <row r="37" spans="1:10" x14ac:dyDescent="0.45">
      <c r="A37" s="49" t="s">
        <v>94</v>
      </c>
      <c r="B37" s="47">
        <v>729</v>
      </c>
      <c r="C37" s="97" t="s">
        <v>178</v>
      </c>
      <c r="D37" s="97" t="s">
        <v>178</v>
      </c>
      <c r="E37" s="48">
        <v>300</v>
      </c>
      <c r="F37" s="48">
        <v>300</v>
      </c>
      <c r="G37" s="52">
        <v>300</v>
      </c>
      <c r="H37" s="28"/>
      <c r="J37" s="166"/>
    </row>
    <row r="38" spans="1:10" x14ac:dyDescent="0.45">
      <c r="A38" s="49" t="s">
        <v>195</v>
      </c>
      <c r="B38" s="47">
        <v>721</v>
      </c>
      <c r="C38" s="48">
        <v>5125</v>
      </c>
      <c r="D38" s="48">
        <v>5185</v>
      </c>
      <c r="E38" s="48">
        <v>7345</v>
      </c>
      <c r="F38" s="48">
        <v>8545</v>
      </c>
      <c r="G38" s="58">
        <v>5340</v>
      </c>
      <c r="H38" s="28"/>
      <c r="J38" s="166"/>
    </row>
    <row r="39" spans="1:10" x14ac:dyDescent="0.45">
      <c r="A39" s="49" t="s">
        <v>93</v>
      </c>
      <c r="B39" s="47">
        <v>847</v>
      </c>
      <c r="C39" s="48">
        <v>300</v>
      </c>
      <c r="D39" s="48">
        <v>835</v>
      </c>
      <c r="E39" s="48">
        <v>960</v>
      </c>
      <c r="F39" s="48">
        <v>960</v>
      </c>
      <c r="G39" s="52">
        <v>960</v>
      </c>
      <c r="H39" s="28"/>
      <c r="J39" s="166"/>
    </row>
    <row r="40" spans="1:10" x14ac:dyDescent="0.45">
      <c r="A40" s="49" t="s">
        <v>92</v>
      </c>
      <c r="B40" s="47">
        <v>621</v>
      </c>
      <c r="C40" s="48">
        <v>3255</v>
      </c>
      <c r="D40" s="48">
        <v>4655</v>
      </c>
      <c r="E40" s="48">
        <v>6505</v>
      </c>
      <c r="F40" s="48">
        <v>11900</v>
      </c>
      <c r="G40" s="58">
        <v>5650</v>
      </c>
      <c r="H40" s="28"/>
      <c r="J40" s="166"/>
    </row>
    <row r="41" spans="1:10" x14ac:dyDescent="0.45">
      <c r="A41" s="49" t="s">
        <v>91</v>
      </c>
      <c r="B41" s="47">
        <v>657</v>
      </c>
      <c r="C41" s="48">
        <v>1100</v>
      </c>
      <c r="D41" s="50" t="s">
        <v>178</v>
      </c>
      <c r="E41" s="48">
        <v>2950</v>
      </c>
      <c r="F41" s="48">
        <v>4915</v>
      </c>
      <c r="G41" s="58">
        <v>3000</v>
      </c>
      <c r="H41" s="28"/>
      <c r="J41" s="166"/>
    </row>
    <row r="42" spans="1:10" x14ac:dyDescent="0.45">
      <c r="A42" s="49" t="s">
        <v>90</v>
      </c>
      <c r="B42" s="47">
        <v>655</v>
      </c>
      <c r="C42" s="48">
        <v>1500</v>
      </c>
      <c r="D42" s="48">
        <v>1525</v>
      </c>
      <c r="E42" s="48">
        <v>1755</v>
      </c>
      <c r="F42" s="48">
        <v>1520</v>
      </c>
      <c r="G42" s="58">
        <v>1520</v>
      </c>
      <c r="H42" s="28"/>
      <c r="J42" s="166"/>
    </row>
    <row r="43" spans="1:10" x14ac:dyDescent="0.45">
      <c r="A43" s="49" t="s">
        <v>89</v>
      </c>
      <c r="B43" s="47">
        <v>665</v>
      </c>
      <c r="C43" s="48">
        <v>1850</v>
      </c>
      <c r="D43" s="48">
        <v>1254</v>
      </c>
      <c r="E43" s="48">
        <f>884.29+500</f>
        <v>1384.29</v>
      </c>
      <c r="F43" s="48">
        <v>4340</v>
      </c>
      <c r="G43" s="58">
        <v>2070</v>
      </c>
      <c r="H43" s="28"/>
      <c r="J43" s="166"/>
    </row>
    <row r="44" spans="1:10" x14ac:dyDescent="0.45">
      <c r="A44" s="49" t="s">
        <v>88</v>
      </c>
      <c r="B44" s="47">
        <v>637</v>
      </c>
      <c r="C44" s="48">
        <v>3855</v>
      </c>
      <c r="D44" s="48">
        <v>3675</v>
      </c>
      <c r="E44" s="48">
        <v>3875</v>
      </c>
      <c r="F44" s="48">
        <v>5165</v>
      </c>
      <c r="G44" s="58">
        <v>3640</v>
      </c>
      <c r="H44" s="28"/>
      <c r="J44" s="166"/>
    </row>
    <row r="45" spans="1:10" x14ac:dyDescent="0.45">
      <c r="A45" s="49" t="s">
        <v>87</v>
      </c>
      <c r="B45" s="47">
        <v>659</v>
      </c>
      <c r="C45" s="48">
        <v>2665</v>
      </c>
      <c r="D45" s="48">
        <v>2270</v>
      </c>
      <c r="E45" s="48">
        <v>2340</v>
      </c>
      <c r="F45" s="48">
        <v>2450</v>
      </c>
      <c r="G45" s="52">
        <v>2250</v>
      </c>
      <c r="H45" s="28"/>
      <c r="J45" s="166"/>
    </row>
    <row r="46" spans="1:10" x14ac:dyDescent="0.45">
      <c r="A46" s="49" t="s">
        <v>86</v>
      </c>
      <c r="B46" s="47">
        <v>607</v>
      </c>
      <c r="C46" s="48">
        <v>3950</v>
      </c>
      <c r="D46" s="48">
        <v>3420</v>
      </c>
      <c r="E46" s="48">
        <v>3765</v>
      </c>
      <c r="F46" s="48">
        <v>6100</v>
      </c>
      <c r="G46" s="58">
        <v>4400</v>
      </c>
      <c r="H46" s="28"/>
      <c r="J46" s="166"/>
    </row>
    <row r="47" spans="1:10" x14ac:dyDescent="0.45">
      <c r="A47" s="49" t="s">
        <v>196</v>
      </c>
      <c r="B47" s="47">
        <v>238</v>
      </c>
      <c r="C47" s="48">
        <v>300</v>
      </c>
      <c r="D47" s="48">
        <v>200</v>
      </c>
      <c r="E47" s="48">
        <v>500</v>
      </c>
      <c r="F47" s="48">
        <v>625</v>
      </c>
      <c r="G47" s="58">
        <v>625</v>
      </c>
      <c r="H47" s="28"/>
      <c r="J47" s="166"/>
    </row>
    <row r="48" spans="1:10" x14ac:dyDescent="0.45">
      <c r="A48" s="49" t="s">
        <v>85</v>
      </c>
      <c r="B48" s="47">
        <v>663</v>
      </c>
      <c r="C48" s="48">
        <v>7980</v>
      </c>
      <c r="D48" s="48">
        <v>8000</v>
      </c>
      <c r="E48" s="48">
        <v>10505</v>
      </c>
      <c r="F48" s="48">
        <v>21850</v>
      </c>
      <c r="G48" s="58">
        <v>8000</v>
      </c>
      <c r="H48" s="28"/>
      <c r="J48" s="166"/>
    </row>
    <row r="49" spans="1:10" x14ac:dyDescent="0.45">
      <c r="A49" s="49" t="s">
        <v>84</v>
      </c>
      <c r="B49" s="47">
        <v>705</v>
      </c>
      <c r="C49" s="51">
        <v>55000</v>
      </c>
      <c r="D49" s="51">
        <v>55165</v>
      </c>
      <c r="E49" s="48">
        <v>55165</v>
      </c>
      <c r="F49" s="48">
        <v>91350</v>
      </c>
      <c r="G49" s="58">
        <v>55350</v>
      </c>
      <c r="H49" s="28"/>
      <c r="J49" s="166"/>
    </row>
    <row r="50" spans="1:10" x14ac:dyDescent="0.45">
      <c r="A50" s="49" t="s">
        <v>83</v>
      </c>
      <c r="B50" s="47">
        <v>622</v>
      </c>
      <c r="C50" s="48">
        <v>1585</v>
      </c>
      <c r="D50" s="48">
        <v>2090</v>
      </c>
      <c r="E50" s="48">
        <v>1575</v>
      </c>
      <c r="F50" s="50" t="s">
        <v>178</v>
      </c>
      <c r="G50" s="156" t="s">
        <v>178</v>
      </c>
      <c r="H50" s="28"/>
      <c r="J50" s="166"/>
    </row>
    <row r="51" spans="1:10" x14ac:dyDescent="0.45">
      <c r="A51" s="49" t="s">
        <v>82</v>
      </c>
      <c r="B51" s="47">
        <v>431</v>
      </c>
      <c r="C51" s="48">
        <v>300</v>
      </c>
      <c r="D51" s="48">
        <v>880</v>
      </c>
      <c r="E51" s="48">
        <v>905</v>
      </c>
      <c r="F51" s="48">
        <v>1330</v>
      </c>
      <c r="G51" s="59">
        <v>1330</v>
      </c>
      <c r="H51" s="28"/>
      <c r="J51" s="166"/>
    </row>
    <row r="52" spans="1:10" x14ac:dyDescent="0.45">
      <c r="A52" s="49" t="s">
        <v>182</v>
      </c>
      <c r="B52" s="47">
        <v>267</v>
      </c>
      <c r="C52" s="50" t="s">
        <v>178</v>
      </c>
      <c r="D52" s="50" t="s">
        <v>178</v>
      </c>
      <c r="E52" s="50" t="s">
        <v>178</v>
      </c>
      <c r="F52" s="48">
        <v>9079.94</v>
      </c>
      <c r="G52" s="58">
        <v>2680</v>
      </c>
      <c r="H52" s="28"/>
      <c r="J52" s="166"/>
    </row>
    <row r="53" spans="1:10" x14ac:dyDescent="0.45">
      <c r="A53" s="49" t="s">
        <v>81</v>
      </c>
      <c r="B53" s="47">
        <v>685</v>
      </c>
      <c r="C53" s="48">
        <v>685</v>
      </c>
      <c r="D53" s="48">
        <v>750</v>
      </c>
      <c r="E53" s="48">
        <v>650</v>
      </c>
      <c r="F53" s="48">
        <v>750</v>
      </c>
      <c r="G53" s="53">
        <v>750</v>
      </c>
      <c r="H53" s="28"/>
      <c r="J53" s="166"/>
    </row>
    <row r="54" spans="1:10" x14ac:dyDescent="0.45">
      <c r="A54" s="49"/>
      <c r="B54" s="47"/>
      <c r="C54" s="48"/>
      <c r="D54" s="48"/>
      <c r="E54" s="48"/>
      <c r="F54" s="48"/>
      <c r="G54" s="52"/>
      <c r="H54" s="28"/>
      <c r="J54" s="166"/>
    </row>
    <row r="55" spans="1:10" x14ac:dyDescent="0.45">
      <c r="A55" s="17" t="s">
        <v>141</v>
      </c>
      <c r="B55" s="18"/>
      <c r="C55" s="19">
        <f>SUM(C5:C53)</f>
        <v>162178</v>
      </c>
      <c r="D55" s="19">
        <f>SUM(D5:D53)</f>
        <v>174743.16999999998</v>
      </c>
      <c r="E55" s="19">
        <f>SUM(E5:E53)</f>
        <v>192265.7</v>
      </c>
      <c r="F55" s="19">
        <f>SUM(F5:F53)</f>
        <v>357681.14</v>
      </c>
      <c r="G55" s="19">
        <f>SUM(G4:G53)</f>
        <v>183905</v>
      </c>
      <c r="H55" s="28"/>
      <c r="J55" s="166"/>
    </row>
    <row r="56" spans="1:10" x14ac:dyDescent="0.45">
      <c r="A56" s="49"/>
      <c r="B56" s="47"/>
      <c r="C56" s="48"/>
      <c r="D56" s="48"/>
      <c r="E56" s="48"/>
      <c r="F56" s="48"/>
      <c r="G56" s="48"/>
      <c r="H56" s="28"/>
      <c r="J56" s="166"/>
    </row>
    <row r="57" spans="1:10" x14ac:dyDescent="0.45">
      <c r="A57" s="11" t="s">
        <v>80</v>
      </c>
      <c r="B57" s="20"/>
      <c r="C57" s="21"/>
      <c r="D57" s="21"/>
      <c r="E57" s="21"/>
      <c r="F57" s="21"/>
      <c r="G57" s="21"/>
      <c r="H57" s="28"/>
      <c r="J57" s="166"/>
    </row>
    <row r="58" spans="1:10" x14ac:dyDescent="0.45">
      <c r="A58" s="49" t="s">
        <v>79</v>
      </c>
      <c r="B58" s="47">
        <v>399</v>
      </c>
      <c r="C58" s="48">
        <v>300</v>
      </c>
      <c r="D58" s="48">
        <v>259.51</v>
      </c>
      <c r="E58" s="48">
        <v>299.51</v>
      </c>
      <c r="F58" s="50">
        <v>0</v>
      </c>
      <c r="G58" s="156">
        <v>0</v>
      </c>
      <c r="H58" s="28"/>
      <c r="J58" s="166"/>
    </row>
    <row r="59" spans="1:10" x14ac:dyDescent="0.45">
      <c r="A59" s="49" t="s">
        <v>78</v>
      </c>
      <c r="B59" s="47">
        <v>923</v>
      </c>
      <c r="C59" s="50" t="s">
        <v>178</v>
      </c>
      <c r="D59" s="48">
        <v>2065</v>
      </c>
      <c r="E59" s="48">
        <v>1250</v>
      </c>
      <c r="F59" s="50">
        <v>2065</v>
      </c>
      <c r="G59" s="59">
        <v>2000</v>
      </c>
      <c r="H59" s="28"/>
      <c r="J59" s="166"/>
    </row>
    <row r="60" spans="1:10" x14ac:dyDescent="0.45">
      <c r="A60" s="49" t="s">
        <v>77</v>
      </c>
      <c r="B60" s="47">
        <v>708</v>
      </c>
      <c r="C60" s="48">
        <v>2175</v>
      </c>
      <c r="D60" s="48">
        <v>2115</v>
      </c>
      <c r="E60" s="48">
        <v>963</v>
      </c>
      <c r="F60" s="50">
        <v>2115</v>
      </c>
      <c r="G60" s="58">
        <v>2050</v>
      </c>
      <c r="H60" s="28"/>
      <c r="J60" s="166"/>
    </row>
    <row r="61" spans="1:10" x14ac:dyDescent="0.45">
      <c r="A61" s="49" t="s">
        <v>76</v>
      </c>
      <c r="B61" s="47">
        <v>679</v>
      </c>
      <c r="C61" s="50" t="s">
        <v>178</v>
      </c>
      <c r="D61" s="50" t="s">
        <v>178</v>
      </c>
      <c r="E61" s="48">
        <v>1145</v>
      </c>
      <c r="F61" s="48">
        <v>755</v>
      </c>
      <c r="G61" s="59">
        <v>755</v>
      </c>
      <c r="H61" s="28"/>
      <c r="J61" s="166"/>
    </row>
    <row r="62" spans="1:10" x14ac:dyDescent="0.45">
      <c r="A62" s="49" t="s">
        <v>75</v>
      </c>
      <c r="B62" s="47">
        <v>457</v>
      </c>
      <c r="C62" s="48">
        <v>1376</v>
      </c>
      <c r="D62" s="48">
        <v>1376.3</v>
      </c>
      <c r="E62" s="48">
        <v>3500</v>
      </c>
      <c r="F62" s="50">
        <v>6000</v>
      </c>
      <c r="G62" s="58">
        <v>4000</v>
      </c>
      <c r="H62" s="28"/>
      <c r="I62" s="139"/>
      <c r="J62" s="166"/>
    </row>
    <row r="63" spans="1:10" x14ac:dyDescent="0.45">
      <c r="A63" s="49" t="s">
        <v>237</v>
      </c>
      <c r="B63" s="47">
        <v>909</v>
      </c>
      <c r="C63" s="51">
        <v>817</v>
      </c>
      <c r="D63" s="51">
        <v>2405</v>
      </c>
      <c r="E63" s="48">
        <v>2405</v>
      </c>
      <c r="F63" s="48">
        <v>6617</v>
      </c>
      <c r="G63" s="59">
        <v>3017</v>
      </c>
      <c r="H63" s="28"/>
      <c r="I63" s="139"/>
      <c r="J63" s="166"/>
    </row>
    <row r="64" spans="1:10" x14ac:dyDescent="0.45">
      <c r="A64" s="49" t="s">
        <v>74</v>
      </c>
      <c r="B64" s="47">
        <v>927</v>
      </c>
      <c r="C64" s="97" t="s">
        <v>178</v>
      </c>
      <c r="D64" s="97" t="s">
        <v>178</v>
      </c>
      <c r="E64" s="48">
        <v>1520</v>
      </c>
      <c r="F64" s="48">
        <v>2940</v>
      </c>
      <c r="G64" s="58">
        <v>1250</v>
      </c>
      <c r="H64" s="28"/>
      <c r="J64" s="166"/>
    </row>
    <row r="65" spans="1:10" x14ac:dyDescent="0.45">
      <c r="A65" s="49" t="s">
        <v>73</v>
      </c>
      <c r="B65" s="47">
        <v>456</v>
      </c>
      <c r="C65" s="48">
        <v>300</v>
      </c>
      <c r="D65" s="48">
        <v>1415</v>
      </c>
      <c r="E65" s="48">
        <v>744.5</v>
      </c>
      <c r="F65" s="48">
        <v>1150</v>
      </c>
      <c r="G65" s="59">
        <v>1150</v>
      </c>
      <c r="H65" s="28"/>
      <c r="J65" s="166"/>
    </row>
    <row r="66" spans="1:10" x14ac:dyDescent="0.45">
      <c r="A66" s="49" t="s">
        <v>72</v>
      </c>
      <c r="B66" s="47">
        <v>676</v>
      </c>
      <c r="C66" s="48">
        <v>1400</v>
      </c>
      <c r="D66" s="48">
        <v>3820</v>
      </c>
      <c r="E66" s="48">
        <v>3900</v>
      </c>
      <c r="F66" s="48">
        <v>4000</v>
      </c>
      <c r="G66" s="58">
        <v>4000</v>
      </c>
      <c r="H66" s="28"/>
      <c r="J66" s="166"/>
    </row>
    <row r="67" spans="1:10" x14ac:dyDescent="0.45">
      <c r="A67" s="49"/>
      <c r="B67" s="47"/>
      <c r="C67" s="48"/>
      <c r="D67" s="48"/>
      <c r="E67" s="48"/>
      <c r="F67" s="48"/>
      <c r="G67" s="59"/>
      <c r="H67" s="28"/>
      <c r="J67" s="166"/>
    </row>
    <row r="68" spans="1:10" x14ac:dyDescent="0.45">
      <c r="A68" s="17" t="s">
        <v>142</v>
      </c>
      <c r="B68" s="18"/>
      <c r="C68" s="19">
        <f>SUM(C58:C66)</f>
        <v>6368</v>
      </c>
      <c r="D68" s="19">
        <f>SUM(D58:D66)</f>
        <v>13455.810000000001</v>
      </c>
      <c r="E68" s="19">
        <f>SUM(E58:E66)</f>
        <v>15727.01</v>
      </c>
      <c r="F68" s="19">
        <f>SUM(F58:F66)</f>
        <v>25642</v>
      </c>
      <c r="G68" s="19">
        <f>SUM(G58:G66)</f>
        <v>18222</v>
      </c>
      <c r="H68" s="28"/>
      <c r="J68" s="166"/>
    </row>
    <row r="69" spans="1:10" x14ac:dyDescent="0.45">
      <c r="A69" s="49"/>
      <c r="B69" s="47"/>
      <c r="C69" s="48"/>
      <c r="D69" s="48"/>
      <c r="E69" s="48"/>
      <c r="F69" s="48"/>
      <c r="G69" s="60"/>
      <c r="H69" s="28"/>
    </row>
    <row r="70" spans="1:10" x14ac:dyDescent="0.45">
      <c r="A70" s="11" t="s">
        <v>71</v>
      </c>
      <c r="B70" s="20"/>
      <c r="C70" s="21"/>
      <c r="D70" s="21"/>
      <c r="E70" s="21"/>
      <c r="F70" s="21"/>
      <c r="G70" s="21"/>
      <c r="H70" s="28"/>
    </row>
    <row r="71" spans="1:10" x14ac:dyDescent="0.45">
      <c r="A71" s="49" t="s">
        <v>70</v>
      </c>
      <c r="B71" s="47">
        <v>640</v>
      </c>
      <c r="C71" s="48">
        <v>2300</v>
      </c>
      <c r="D71" s="48">
        <v>1600</v>
      </c>
      <c r="E71" s="48">
        <v>1600</v>
      </c>
      <c r="F71" s="50">
        <v>1447</v>
      </c>
      <c r="G71" s="59">
        <v>1247</v>
      </c>
      <c r="H71" s="28"/>
    </row>
    <row r="72" spans="1:10" x14ac:dyDescent="0.45">
      <c r="A72" s="49" t="s">
        <v>192</v>
      </c>
      <c r="B72" s="47">
        <v>623</v>
      </c>
      <c r="C72" s="50" t="s">
        <v>178</v>
      </c>
      <c r="D72" s="50" t="s">
        <v>178</v>
      </c>
      <c r="E72" s="50" t="s">
        <v>178</v>
      </c>
      <c r="F72" s="50">
        <v>150</v>
      </c>
      <c r="G72" s="58">
        <v>150</v>
      </c>
      <c r="H72" s="28"/>
    </row>
    <row r="73" spans="1:10" x14ac:dyDescent="0.45">
      <c r="A73" s="49" t="s">
        <v>69</v>
      </c>
      <c r="B73" s="47">
        <v>741</v>
      </c>
      <c r="C73" s="48">
        <v>1173</v>
      </c>
      <c r="D73" s="48">
        <v>1555</v>
      </c>
      <c r="E73" s="48">
        <v>1250</v>
      </c>
      <c r="F73" s="48">
        <v>1130</v>
      </c>
      <c r="G73" s="59">
        <v>1130</v>
      </c>
      <c r="H73" s="28"/>
    </row>
    <row r="74" spans="1:10" x14ac:dyDescent="0.45">
      <c r="A74" s="98" t="s">
        <v>68</v>
      </c>
      <c r="B74" s="47">
        <v>732</v>
      </c>
      <c r="C74" s="48">
        <v>1700</v>
      </c>
      <c r="D74" s="48">
        <v>1890</v>
      </c>
      <c r="E74" s="48">
        <v>930</v>
      </c>
      <c r="F74" s="50" t="s">
        <v>178</v>
      </c>
      <c r="G74" s="156" t="s">
        <v>178</v>
      </c>
      <c r="H74" s="28"/>
    </row>
    <row r="75" spans="1:10" x14ac:dyDescent="0.45">
      <c r="A75" s="49"/>
      <c r="B75" s="47"/>
      <c r="C75" s="48"/>
      <c r="D75" s="48"/>
      <c r="E75" s="48"/>
      <c r="F75" s="48"/>
      <c r="G75" s="59"/>
      <c r="H75" s="28"/>
    </row>
    <row r="76" spans="1:10" x14ac:dyDescent="0.45">
      <c r="A76" s="17" t="s">
        <v>143</v>
      </c>
      <c r="B76" s="18"/>
      <c r="C76" s="19">
        <f>SUM(C71:C74)</f>
        <v>5173</v>
      </c>
      <c r="D76" s="19">
        <f>SUM(D71:D74)</f>
        <v>5045</v>
      </c>
      <c r="E76" s="19">
        <f>SUM(E71:E74)</f>
        <v>3780</v>
      </c>
      <c r="F76" s="19">
        <f>SUM(F71:F75)</f>
        <v>2727</v>
      </c>
      <c r="G76" s="19">
        <f>SUM(G71:G74)</f>
        <v>2527</v>
      </c>
      <c r="H76" s="28"/>
    </row>
    <row r="77" spans="1:10" x14ac:dyDescent="0.45">
      <c r="A77" s="49"/>
      <c r="B77" s="47"/>
      <c r="C77" s="48"/>
      <c r="D77" s="48"/>
      <c r="E77" s="48"/>
      <c r="F77" s="48"/>
      <c r="G77" s="60"/>
      <c r="H77" s="28"/>
    </row>
    <row r="78" spans="1:10" x14ac:dyDescent="0.45">
      <c r="A78" s="11" t="s">
        <v>67</v>
      </c>
      <c r="B78" s="20"/>
      <c r="C78" s="21"/>
      <c r="D78" s="21"/>
      <c r="E78" s="21"/>
      <c r="F78" s="21"/>
      <c r="G78" s="21"/>
      <c r="H78" s="28"/>
    </row>
    <row r="79" spans="1:10" x14ac:dyDescent="0.45">
      <c r="A79" s="49" t="s">
        <v>66</v>
      </c>
      <c r="B79" s="47">
        <v>661</v>
      </c>
      <c r="C79" s="48">
        <v>17000</v>
      </c>
      <c r="D79" s="48">
        <v>13725</v>
      </c>
      <c r="E79" s="48">
        <v>14000</v>
      </c>
      <c r="F79" s="48">
        <v>16650</v>
      </c>
      <c r="G79" s="53">
        <v>13650</v>
      </c>
      <c r="H79" s="28"/>
    </row>
    <row r="80" spans="1:10" x14ac:dyDescent="0.45">
      <c r="A80" s="49" t="s">
        <v>198</v>
      </c>
      <c r="B80" s="47">
        <v>650</v>
      </c>
      <c r="C80" s="48">
        <v>60000</v>
      </c>
      <c r="D80" s="48">
        <v>60000</v>
      </c>
      <c r="E80" s="48">
        <v>60000</v>
      </c>
      <c r="F80" s="48">
        <v>71302.03</v>
      </c>
      <c r="G80" s="58">
        <v>60000</v>
      </c>
      <c r="H80" s="28"/>
    </row>
    <row r="81" spans="1:8" x14ac:dyDescent="0.45">
      <c r="A81" s="49" t="s">
        <v>199</v>
      </c>
      <c r="B81" s="47">
        <v>761</v>
      </c>
      <c r="C81" s="51">
        <v>184000</v>
      </c>
      <c r="D81" s="51">
        <v>179000</v>
      </c>
      <c r="E81" s="48">
        <v>180000</v>
      </c>
      <c r="F81" s="48">
        <v>497350</v>
      </c>
      <c r="G81" s="53">
        <v>174000</v>
      </c>
      <c r="H81" s="28"/>
    </row>
    <row r="82" spans="1:8" x14ac:dyDescent="0.45">
      <c r="A82" s="49"/>
      <c r="B82" s="47"/>
      <c r="C82" s="48"/>
      <c r="D82" s="48"/>
      <c r="E82" s="48"/>
      <c r="F82" s="48"/>
      <c r="G82" s="52"/>
      <c r="H82" s="28"/>
    </row>
    <row r="83" spans="1:8" x14ac:dyDescent="0.45">
      <c r="A83" s="17" t="s">
        <v>144</v>
      </c>
      <c r="B83" s="18"/>
      <c r="C83" s="19">
        <f>SUM(C79:C81)</f>
        <v>261000</v>
      </c>
      <c r="D83" s="19">
        <f>SUM(D79:D81)</f>
        <v>252725</v>
      </c>
      <c r="E83" s="19">
        <f>SUM(E79:E81)</f>
        <v>254000</v>
      </c>
      <c r="F83" s="19">
        <f>SUM(F79:F81)</f>
        <v>585302.03</v>
      </c>
      <c r="G83" s="19">
        <f>SUM(G79:G81)</f>
        <v>247650</v>
      </c>
      <c r="H83" s="28"/>
    </row>
    <row r="84" spans="1:8" x14ac:dyDescent="0.45">
      <c r="A84" s="14"/>
      <c r="B84" s="15"/>
      <c r="C84" s="16"/>
      <c r="D84" s="16"/>
      <c r="E84" s="48"/>
      <c r="F84" s="48"/>
      <c r="G84" s="48"/>
      <c r="H84" s="28"/>
    </row>
    <row r="85" spans="1:8" x14ac:dyDescent="0.45">
      <c r="A85" s="11" t="s">
        <v>65</v>
      </c>
      <c r="B85" s="20"/>
      <c r="C85" s="21"/>
      <c r="D85" s="21"/>
      <c r="E85" s="21"/>
      <c r="F85" s="21"/>
      <c r="G85" s="21"/>
      <c r="H85" s="28"/>
    </row>
    <row r="86" spans="1:8" x14ac:dyDescent="0.45">
      <c r="A86" s="49" t="s">
        <v>64</v>
      </c>
      <c r="B86" s="47">
        <v>702</v>
      </c>
      <c r="C86" s="48">
        <v>550</v>
      </c>
      <c r="D86" s="48">
        <v>3100</v>
      </c>
      <c r="E86" s="48">
        <v>3000</v>
      </c>
      <c r="F86" s="48">
        <v>5650</v>
      </c>
      <c r="G86" s="52">
        <v>4114</v>
      </c>
      <c r="H86" s="28"/>
    </row>
    <row r="87" spans="1:8" x14ac:dyDescent="0.45">
      <c r="A87" s="49" t="s">
        <v>63</v>
      </c>
      <c r="B87" s="47">
        <v>709</v>
      </c>
      <c r="C87" s="50" t="s">
        <v>178</v>
      </c>
      <c r="D87" s="50" t="s">
        <v>178</v>
      </c>
      <c r="E87" s="48">
        <v>3000</v>
      </c>
      <c r="F87" s="48">
        <v>8150</v>
      </c>
      <c r="G87" s="59">
        <v>7190</v>
      </c>
      <c r="H87" s="28"/>
    </row>
    <row r="88" spans="1:8" x14ac:dyDescent="0.45">
      <c r="A88" s="49" t="s">
        <v>62</v>
      </c>
      <c r="B88" s="47">
        <v>706</v>
      </c>
      <c r="C88" s="51">
        <v>21000</v>
      </c>
      <c r="D88" s="51">
        <v>44000</v>
      </c>
      <c r="E88" s="48">
        <v>45003.73</v>
      </c>
      <c r="F88" s="48">
        <v>46058.53</v>
      </c>
      <c r="G88" s="52">
        <v>44000</v>
      </c>
      <c r="H88" s="28"/>
    </row>
    <row r="89" spans="1:8" x14ac:dyDescent="0.45">
      <c r="A89" s="49" t="s">
        <v>200</v>
      </c>
      <c r="B89" s="47">
        <v>707</v>
      </c>
      <c r="C89" s="48">
        <v>40000</v>
      </c>
      <c r="D89" s="48">
        <v>40000</v>
      </c>
      <c r="E89" s="48">
        <v>40020</v>
      </c>
      <c r="F89" s="48">
        <v>40020</v>
      </c>
      <c r="G89" s="53">
        <v>40000</v>
      </c>
      <c r="H89" s="28"/>
    </row>
    <row r="90" spans="1:8" x14ac:dyDescent="0.45">
      <c r="A90" s="49" t="s">
        <v>236</v>
      </c>
      <c r="B90" s="47">
        <v>779</v>
      </c>
      <c r="C90" s="50" t="s">
        <v>178</v>
      </c>
      <c r="D90" s="50" t="s">
        <v>178</v>
      </c>
      <c r="E90" s="50" t="s">
        <v>178</v>
      </c>
      <c r="F90" s="48">
        <v>461</v>
      </c>
      <c r="G90" s="58">
        <v>461</v>
      </c>
      <c r="H90" s="28"/>
    </row>
    <row r="91" spans="1:8" x14ac:dyDescent="0.45">
      <c r="A91" s="49"/>
      <c r="B91" s="47"/>
      <c r="C91" s="48"/>
      <c r="D91" s="48"/>
      <c r="E91" s="48"/>
      <c r="F91" s="48"/>
      <c r="G91" s="59"/>
      <c r="H91" s="28"/>
    </row>
    <row r="92" spans="1:8" x14ac:dyDescent="0.45">
      <c r="A92" s="17" t="s">
        <v>145</v>
      </c>
      <c r="B92" s="18"/>
      <c r="C92" s="19">
        <f>SUM(C86:C89)</f>
        <v>61550</v>
      </c>
      <c r="D92" s="19">
        <f>SUM(D86:D89)</f>
        <v>87100</v>
      </c>
      <c r="E92" s="19">
        <f>SUM(E86:E89)</f>
        <v>91023.73000000001</v>
      </c>
      <c r="F92" s="19">
        <f>SUM(F86:F89)</f>
        <v>99878.53</v>
      </c>
      <c r="G92" s="19">
        <f>SUM(G86:G90)</f>
        <v>95765</v>
      </c>
      <c r="H92" s="28"/>
    </row>
    <row r="93" spans="1:8" x14ac:dyDescent="0.45">
      <c r="A93" s="49"/>
      <c r="B93" s="47"/>
      <c r="C93" s="48"/>
      <c r="D93" s="48"/>
      <c r="E93" s="48"/>
      <c r="F93" s="48"/>
      <c r="G93" s="48"/>
      <c r="H93" s="28"/>
    </row>
    <row r="94" spans="1:8" x14ac:dyDescent="0.45">
      <c r="A94" s="11" t="s">
        <v>61</v>
      </c>
      <c r="B94" s="20"/>
      <c r="C94" s="21"/>
      <c r="D94" s="21"/>
      <c r="E94" s="21"/>
      <c r="F94" s="21"/>
      <c r="G94" s="21"/>
      <c r="H94" s="28"/>
    </row>
    <row r="95" spans="1:8" x14ac:dyDescent="0.45">
      <c r="A95" s="49" t="s">
        <v>60</v>
      </c>
      <c r="B95" s="47">
        <v>749</v>
      </c>
      <c r="C95" s="50" t="s">
        <v>178</v>
      </c>
      <c r="D95" s="48">
        <v>550</v>
      </c>
      <c r="E95" s="48">
        <v>1290</v>
      </c>
      <c r="F95" s="48">
        <v>1524</v>
      </c>
      <c r="G95" s="52">
        <v>1100</v>
      </c>
      <c r="H95" s="28"/>
    </row>
    <row r="96" spans="1:8" x14ac:dyDescent="0.45">
      <c r="A96" s="49" t="s">
        <v>201</v>
      </c>
      <c r="B96" s="47">
        <v>692</v>
      </c>
      <c r="C96" s="48">
        <v>12735</v>
      </c>
      <c r="D96" s="48">
        <v>12745</v>
      </c>
      <c r="E96" s="48">
        <v>12585</v>
      </c>
      <c r="F96" s="48">
        <v>18930</v>
      </c>
      <c r="G96" s="58">
        <v>12930</v>
      </c>
      <c r="H96" s="28"/>
    </row>
    <row r="97" spans="1:8" x14ac:dyDescent="0.45">
      <c r="A97" s="49" t="s">
        <v>59</v>
      </c>
      <c r="B97" s="47">
        <v>824</v>
      </c>
      <c r="C97" s="50" t="s">
        <v>178</v>
      </c>
      <c r="D97" s="50" t="s">
        <v>178</v>
      </c>
      <c r="E97" s="48">
        <v>1000</v>
      </c>
      <c r="F97" s="48">
        <v>1700</v>
      </c>
      <c r="G97" s="52">
        <v>1500</v>
      </c>
      <c r="H97" s="28"/>
    </row>
    <row r="98" spans="1:8" x14ac:dyDescent="0.45">
      <c r="A98" s="144" t="s">
        <v>58</v>
      </c>
      <c r="B98" s="47">
        <v>367</v>
      </c>
      <c r="C98" s="48">
        <v>1680</v>
      </c>
      <c r="D98" s="48">
        <v>2122.5</v>
      </c>
      <c r="E98" s="48">
        <v>4050</v>
      </c>
      <c r="F98" s="50" t="s">
        <v>178</v>
      </c>
      <c r="G98" s="156" t="s">
        <v>178</v>
      </c>
      <c r="H98" s="28"/>
    </row>
    <row r="99" spans="1:8" x14ac:dyDescent="0.45">
      <c r="A99" s="49" t="s">
        <v>57</v>
      </c>
      <c r="B99" s="47">
        <v>696</v>
      </c>
      <c r="C99" s="50" t="s">
        <v>178</v>
      </c>
      <c r="D99" s="48">
        <v>200</v>
      </c>
      <c r="E99" s="48">
        <v>342</v>
      </c>
      <c r="F99" s="48">
        <v>350</v>
      </c>
      <c r="G99" s="52">
        <v>350</v>
      </c>
      <c r="H99" s="28"/>
    </row>
    <row r="100" spans="1:8" x14ac:dyDescent="0.45">
      <c r="A100" s="49" t="s">
        <v>56</v>
      </c>
      <c r="B100" s="47">
        <v>658</v>
      </c>
      <c r="C100" s="48">
        <v>3240</v>
      </c>
      <c r="D100" s="48">
        <v>3950</v>
      </c>
      <c r="E100" s="48">
        <v>2920</v>
      </c>
      <c r="F100" s="48">
        <v>6316.4</v>
      </c>
      <c r="G100" s="58">
        <v>3980</v>
      </c>
      <c r="H100" s="28"/>
    </row>
    <row r="101" spans="1:8" x14ac:dyDescent="0.45">
      <c r="A101" s="49" t="s">
        <v>55</v>
      </c>
      <c r="B101" s="47">
        <v>644</v>
      </c>
      <c r="C101" s="48">
        <v>1940</v>
      </c>
      <c r="D101" s="48">
        <v>1606.95</v>
      </c>
      <c r="E101" s="48">
        <v>1606.95</v>
      </c>
      <c r="F101" s="48">
        <v>1609.95</v>
      </c>
      <c r="G101" s="58">
        <v>1610</v>
      </c>
      <c r="H101" s="28"/>
    </row>
    <row r="102" spans="1:8" x14ac:dyDescent="0.45">
      <c r="A102" s="49"/>
      <c r="B102" s="47"/>
      <c r="C102" s="48"/>
      <c r="D102" s="48"/>
      <c r="E102" s="48"/>
      <c r="F102" s="48"/>
      <c r="G102" s="58"/>
      <c r="H102" s="28"/>
    </row>
    <row r="103" spans="1:8" x14ac:dyDescent="0.45">
      <c r="A103" s="17" t="s">
        <v>146</v>
      </c>
      <c r="B103" s="18"/>
      <c r="C103" s="19">
        <f>SUM(C95:C101)</f>
        <v>19595</v>
      </c>
      <c r="D103" s="19">
        <f>SUM(D95:D101)</f>
        <v>21174.45</v>
      </c>
      <c r="E103" s="19">
        <f>SUM(E95:E101)</f>
        <v>23793.95</v>
      </c>
      <c r="F103" s="19">
        <f>SUM(F95:F101)</f>
        <v>30430.350000000002</v>
      </c>
      <c r="G103" s="19">
        <f>SUM(G95:G101)</f>
        <v>21470</v>
      </c>
      <c r="H103" s="28"/>
    </row>
    <row r="104" spans="1:8" x14ac:dyDescent="0.45">
      <c r="A104" s="14"/>
      <c r="B104" s="15"/>
      <c r="C104" s="16"/>
      <c r="D104" s="48"/>
      <c r="E104" s="48"/>
      <c r="F104" s="48"/>
      <c r="G104" s="48"/>
      <c r="H104" s="28"/>
    </row>
    <row r="105" spans="1:8" x14ac:dyDescent="0.45">
      <c r="A105" s="11" t="s">
        <v>54</v>
      </c>
      <c r="B105" s="20"/>
      <c r="C105" s="21"/>
      <c r="D105" s="21"/>
      <c r="E105" s="21"/>
      <c r="F105" s="21"/>
      <c r="G105" s="21"/>
      <c r="H105" s="28"/>
    </row>
    <row r="106" spans="1:8" x14ac:dyDescent="0.45">
      <c r="A106" s="49" t="s">
        <v>53</v>
      </c>
      <c r="B106" s="47">
        <v>723</v>
      </c>
      <c r="C106" s="48">
        <v>688</v>
      </c>
      <c r="D106" s="48">
        <v>688</v>
      </c>
      <c r="E106" s="48">
        <v>688</v>
      </c>
      <c r="F106" s="48">
        <v>1630</v>
      </c>
      <c r="G106" s="58">
        <v>1050</v>
      </c>
      <c r="H106" s="28"/>
    </row>
    <row r="107" spans="1:8" x14ac:dyDescent="0.45">
      <c r="A107" s="49" t="s">
        <v>183</v>
      </c>
      <c r="B107" s="54">
        <v>674</v>
      </c>
      <c r="C107" s="50" t="s">
        <v>178</v>
      </c>
      <c r="D107" s="50" t="s">
        <v>178</v>
      </c>
      <c r="E107" s="50" t="s">
        <v>178</v>
      </c>
      <c r="F107" s="48">
        <v>4750</v>
      </c>
      <c r="G107" s="52">
        <v>2620</v>
      </c>
      <c r="H107" s="28"/>
    </row>
    <row r="108" spans="1:8" x14ac:dyDescent="0.45">
      <c r="A108" s="49" t="s">
        <v>184</v>
      </c>
      <c r="B108" s="54">
        <v>754</v>
      </c>
      <c r="C108" s="50" t="s">
        <v>178</v>
      </c>
      <c r="D108" s="50" t="s">
        <v>178</v>
      </c>
      <c r="E108" s="50" t="s">
        <v>178</v>
      </c>
      <c r="F108" s="48">
        <v>4170</v>
      </c>
      <c r="G108" s="58">
        <v>3370</v>
      </c>
      <c r="H108" s="28"/>
    </row>
    <row r="109" spans="1:8" x14ac:dyDescent="0.45">
      <c r="A109" s="49" t="s">
        <v>52</v>
      </c>
      <c r="B109" s="47">
        <v>616</v>
      </c>
      <c r="C109" s="50" t="s">
        <v>178</v>
      </c>
      <c r="D109" s="50" t="s">
        <v>178</v>
      </c>
      <c r="E109" s="48">
        <v>1261</v>
      </c>
      <c r="F109" s="48">
        <v>1261</v>
      </c>
      <c r="G109" s="58">
        <v>1261</v>
      </c>
      <c r="H109" s="28"/>
    </row>
    <row r="110" spans="1:8" x14ac:dyDescent="0.45">
      <c r="A110" s="49" t="s">
        <v>51</v>
      </c>
      <c r="B110" s="47">
        <v>668</v>
      </c>
      <c r="C110" s="48">
        <v>8900</v>
      </c>
      <c r="D110" s="48">
        <v>8900</v>
      </c>
      <c r="E110" s="48">
        <v>8600</v>
      </c>
      <c r="F110" s="48">
        <v>8600</v>
      </c>
      <c r="G110" s="58">
        <v>6900</v>
      </c>
      <c r="H110" s="28"/>
    </row>
    <row r="111" spans="1:8" x14ac:dyDescent="0.45">
      <c r="A111" s="98" t="s">
        <v>50</v>
      </c>
      <c r="B111" s="47">
        <v>746</v>
      </c>
      <c r="C111" s="50" t="s">
        <v>178</v>
      </c>
      <c r="D111" s="50" t="s">
        <v>178</v>
      </c>
      <c r="E111" s="48">
        <v>300</v>
      </c>
      <c r="F111" s="50" t="s">
        <v>178</v>
      </c>
      <c r="G111" s="156" t="s">
        <v>178</v>
      </c>
      <c r="H111" s="28"/>
    </row>
    <row r="112" spans="1:8" x14ac:dyDescent="0.45">
      <c r="A112" s="49" t="s">
        <v>49</v>
      </c>
      <c r="B112" s="47">
        <v>727</v>
      </c>
      <c r="C112" s="48">
        <v>0</v>
      </c>
      <c r="D112" s="48">
        <v>300</v>
      </c>
      <c r="E112" s="48">
        <v>600</v>
      </c>
      <c r="F112" s="48">
        <v>1250</v>
      </c>
      <c r="G112" s="58">
        <v>1250</v>
      </c>
      <c r="H112" s="28"/>
    </row>
    <row r="113" spans="1:8" x14ac:dyDescent="0.45">
      <c r="A113" s="49" t="s">
        <v>48</v>
      </c>
      <c r="B113" s="47">
        <v>654</v>
      </c>
      <c r="C113" s="48">
        <v>1065</v>
      </c>
      <c r="D113" s="48">
        <v>1095</v>
      </c>
      <c r="E113" s="48">
        <v>601</v>
      </c>
      <c r="F113" s="48">
        <v>536</v>
      </c>
      <c r="G113" s="58">
        <v>536</v>
      </c>
      <c r="H113" s="28"/>
    </row>
    <row r="114" spans="1:8" x14ac:dyDescent="0.45">
      <c r="A114" s="49" t="s">
        <v>185</v>
      </c>
      <c r="B114" s="47">
        <v>739</v>
      </c>
      <c r="C114" s="50" t="s">
        <v>178</v>
      </c>
      <c r="D114" s="50" t="s">
        <v>178</v>
      </c>
      <c r="E114" s="50" t="s">
        <v>178</v>
      </c>
      <c r="F114" s="48">
        <v>612</v>
      </c>
      <c r="G114" s="58">
        <v>612</v>
      </c>
      <c r="H114" s="28"/>
    </row>
    <row r="115" spans="1:8" x14ac:dyDescent="0.45">
      <c r="A115" s="49" t="s">
        <v>47</v>
      </c>
      <c r="B115" s="47">
        <v>241</v>
      </c>
      <c r="C115" s="50" t="s">
        <v>178</v>
      </c>
      <c r="D115" s="50" t="s">
        <v>178</v>
      </c>
      <c r="E115" s="48">
        <v>740</v>
      </c>
      <c r="F115" s="50" t="s">
        <v>178</v>
      </c>
      <c r="G115" s="158" t="s">
        <v>178</v>
      </c>
      <c r="H115" s="28"/>
    </row>
    <row r="116" spans="1:8" x14ac:dyDescent="0.45">
      <c r="A116" s="144" t="s">
        <v>46</v>
      </c>
      <c r="B116" s="47">
        <v>368</v>
      </c>
      <c r="C116" s="48">
        <v>1173</v>
      </c>
      <c r="D116" s="48">
        <v>1300</v>
      </c>
      <c r="E116" s="48">
        <v>1120</v>
      </c>
      <c r="F116" s="50" t="s">
        <v>178</v>
      </c>
      <c r="G116" s="156" t="s">
        <v>178</v>
      </c>
      <c r="H116" s="28"/>
    </row>
    <row r="117" spans="1:8" x14ac:dyDescent="0.45">
      <c r="A117" s="49" t="s">
        <v>45</v>
      </c>
      <c r="B117" s="47">
        <v>328</v>
      </c>
      <c r="C117" s="50" t="s">
        <v>178</v>
      </c>
      <c r="D117" s="50" t="s">
        <v>178</v>
      </c>
      <c r="E117" s="48">
        <v>160</v>
      </c>
      <c r="F117" s="48">
        <v>165</v>
      </c>
      <c r="G117" s="52">
        <v>165</v>
      </c>
      <c r="H117" s="28"/>
    </row>
    <row r="118" spans="1:8" x14ac:dyDescent="0.45">
      <c r="A118" s="49"/>
      <c r="B118" s="47"/>
      <c r="C118" s="48"/>
      <c r="D118" s="48"/>
      <c r="E118" s="48"/>
      <c r="F118" s="48"/>
      <c r="G118" s="58"/>
      <c r="H118" s="28"/>
    </row>
    <row r="119" spans="1:8" x14ac:dyDescent="0.45">
      <c r="A119" s="17" t="s">
        <v>147</v>
      </c>
      <c r="B119" s="18"/>
      <c r="C119" s="19">
        <f>SUM(C106:C117)</f>
        <v>11826</v>
      </c>
      <c r="D119" s="19">
        <f>SUM(D106:D117)</f>
        <v>12283</v>
      </c>
      <c r="E119" s="19">
        <f>SUM(E106:E117)</f>
        <v>14070</v>
      </c>
      <c r="F119" s="19">
        <f>SUM(F106:F117)</f>
        <v>22974</v>
      </c>
      <c r="G119" s="19">
        <f>SUM(G106:G117)</f>
        <v>17764</v>
      </c>
      <c r="H119" s="28"/>
    </row>
    <row r="120" spans="1:8" x14ac:dyDescent="0.45">
      <c r="A120" s="49"/>
      <c r="B120" s="47"/>
      <c r="C120" s="48"/>
      <c r="D120" s="48"/>
      <c r="E120" s="48"/>
      <c r="F120" s="48"/>
      <c r="G120" s="58"/>
      <c r="H120" s="28"/>
    </row>
    <row r="121" spans="1:8" x14ac:dyDescent="0.45">
      <c r="A121" s="11" t="s">
        <v>44</v>
      </c>
      <c r="B121" s="20"/>
      <c r="C121" s="21"/>
      <c r="D121" s="21"/>
      <c r="E121" s="21"/>
      <c r="F121" s="21"/>
      <c r="G121" s="21"/>
      <c r="H121" s="28"/>
    </row>
    <row r="122" spans="1:8" x14ac:dyDescent="0.45">
      <c r="A122" s="56" t="s">
        <v>206</v>
      </c>
      <c r="B122" s="47">
        <v>715</v>
      </c>
      <c r="C122" s="57" t="s">
        <v>178</v>
      </c>
      <c r="D122" s="57" t="s">
        <v>178</v>
      </c>
      <c r="E122" s="57" t="s">
        <v>178</v>
      </c>
      <c r="F122" s="48">
        <v>5000</v>
      </c>
      <c r="G122" s="58">
        <v>3700</v>
      </c>
      <c r="H122" s="28"/>
    </row>
    <row r="123" spans="1:8" x14ac:dyDescent="0.45">
      <c r="A123" s="49" t="s">
        <v>43</v>
      </c>
      <c r="B123" s="47">
        <v>601</v>
      </c>
      <c r="C123" s="48">
        <v>880</v>
      </c>
      <c r="D123" s="48">
        <v>1360</v>
      </c>
      <c r="E123" s="48">
        <v>1300</v>
      </c>
      <c r="F123" s="48">
        <v>1430</v>
      </c>
      <c r="G123" s="58">
        <v>1360</v>
      </c>
      <c r="H123" s="28"/>
    </row>
    <row r="124" spans="1:8" x14ac:dyDescent="0.45">
      <c r="A124" s="144" t="s">
        <v>42</v>
      </c>
      <c r="B124" s="47">
        <v>666</v>
      </c>
      <c r="C124" s="50" t="s">
        <v>178</v>
      </c>
      <c r="D124" s="48"/>
      <c r="E124" s="48">
        <v>1625</v>
      </c>
      <c r="F124" s="48">
        <v>5200</v>
      </c>
      <c r="G124" s="58">
        <v>2300</v>
      </c>
      <c r="H124" s="28"/>
    </row>
    <row r="125" spans="1:8" x14ac:dyDescent="0.45">
      <c r="A125" s="49" t="s">
        <v>41</v>
      </c>
      <c r="B125" s="47">
        <v>630</v>
      </c>
      <c r="C125" s="48">
        <v>25345</v>
      </c>
      <c r="D125" s="48">
        <v>25800</v>
      </c>
      <c r="E125" s="48">
        <v>25800</v>
      </c>
      <c r="F125" s="48">
        <v>28350</v>
      </c>
      <c r="G125" s="58">
        <v>26000</v>
      </c>
      <c r="H125" s="28"/>
    </row>
    <row r="126" spans="1:8" x14ac:dyDescent="0.45">
      <c r="A126" s="49" t="s">
        <v>187</v>
      </c>
      <c r="B126" s="47">
        <v>695</v>
      </c>
      <c r="C126" s="50" t="s">
        <v>178</v>
      </c>
      <c r="D126" s="50" t="s">
        <v>178</v>
      </c>
      <c r="E126" s="50" t="s">
        <v>178</v>
      </c>
      <c r="F126" s="48">
        <v>13705</v>
      </c>
      <c r="G126" s="58">
        <v>6805</v>
      </c>
      <c r="H126" s="28"/>
    </row>
    <row r="127" spans="1:8" x14ac:dyDescent="0.45">
      <c r="A127" s="49" t="s">
        <v>186</v>
      </c>
      <c r="B127" s="47">
        <v>614</v>
      </c>
      <c r="C127" s="48">
        <v>300</v>
      </c>
      <c r="D127" s="48">
        <v>950</v>
      </c>
      <c r="E127" s="48">
        <v>900</v>
      </c>
      <c r="F127" s="48">
        <v>475</v>
      </c>
      <c r="G127" s="58">
        <v>475</v>
      </c>
      <c r="H127" s="28"/>
    </row>
    <row r="128" spans="1:8" x14ac:dyDescent="0.45">
      <c r="A128" s="144" t="s">
        <v>40</v>
      </c>
      <c r="B128" s="47">
        <v>635</v>
      </c>
      <c r="C128" s="50" t="s">
        <v>178</v>
      </c>
      <c r="D128" s="50" t="s">
        <v>178</v>
      </c>
      <c r="E128" s="48">
        <v>3850</v>
      </c>
      <c r="F128" s="48">
        <v>12550</v>
      </c>
      <c r="G128" s="58">
        <v>4875</v>
      </c>
      <c r="H128" s="28"/>
    </row>
    <row r="129" spans="1:8" x14ac:dyDescent="0.45">
      <c r="A129" s="49" t="s">
        <v>39</v>
      </c>
      <c r="B129" s="47">
        <v>287</v>
      </c>
      <c r="C129" s="50" t="s">
        <v>178</v>
      </c>
      <c r="D129" s="50" t="s">
        <v>178</v>
      </c>
      <c r="E129" s="48">
        <v>300</v>
      </c>
      <c r="F129" s="48">
        <v>885.97</v>
      </c>
      <c r="G129" s="58">
        <v>886</v>
      </c>
      <c r="H129" s="28"/>
    </row>
    <row r="130" spans="1:8" x14ac:dyDescent="0.45">
      <c r="A130" s="144" t="s">
        <v>202</v>
      </c>
      <c r="B130" s="47">
        <v>699</v>
      </c>
      <c r="C130" s="50" t="s">
        <v>178</v>
      </c>
      <c r="D130" s="48">
        <v>440</v>
      </c>
      <c r="E130" s="48">
        <v>498</v>
      </c>
      <c r="F130" s="50" t="s">
        <v>178</v>
      </c>
      <c r="G130" s="156" t="s">
        <v>178</v>
      </c>
      <c r="H130" s="28"/>
    </row>
    <row r="131" spans="1:8" x14ac:dyDescent="0.45">
      <c r="A131" s="49" t="s">
        <v>203</v>
      </c>
      <c r="B131" s="47">
        <v>631</v>
      </c>
      <c r="C131" s="48">
        <v>15040</v>
      </c>
      <c r="D131" s="48">
        <v>15000</v>
      </c>
      <c r="E131" s="48">
        <v>3000</v>
      </c>
      <c r="F131" s="48">
        <v>3000</v>
      </c>
      <c r="G131" s="58">
        <v>3000</v>
      </c>
      <c r="H131" s="28"/>
    </row>
    <row r="132" spans="1:8" x14ac:dyDescent="0.45">
      <c r="A132" s="49" t="s">
        <v>188</v>
      </c>
      <c r="B132" s="47">
        <v>672</v>
      </c>
      <c r="C132" s="50" t="s">
        <v>178</v>
      </c>
      <c r="D132" s="50" t="s">
        <v>178</v>
      </c>
      <c r="E132" s="50" t="s">
        <v>178</v>
      </c>
      <c r="F132" s="48">
        <v>2840</v>
      </c>
      <c r="G132" s="58">
        <v>2490</v>
      </c>
      <c r="H132" s="28"/>
    </row>
    <row r="133" spans="1:8" x14ac:dyDescent="0.45">
      <c r="A133" s="49" t="s">
        <v>189</v>
      </c>
      <c r="B133" s="47">
        <v>618</v>
      </c>
      <c r="C133" s="50" t="s">
        <v>178</v>
      </c>
      <c r="D133" s="50" t="s">
        <v>178</v>
      </c>
      <c r="E133" s="50" t="s">
        <v>178</v>
      </c>
      <c r="F133" s="48">
        <v>3000</v>
      </c>
      <c r="G133" s="52">
        <v>2500</v>
      </c>
      <c r="H133" s="28"/>
    </row>
    <row r="134" spans="1:8" x14ac:dyDescent="0.45">
      <c r="A134" s="49" t="s">
        <v>38</v>
      </c>
      <c r="B134" s="47">
        <v>673</v>
      </c>
      <c r="C134" s="48">
        <v>300</v>
      </c>
      <c r="D134" s="48">
        <v>500</v>
      </c>
      <c r="E134" s="48">
        <v>500</v>
      </c>
      <c r="F134" s="48">
        <v>450</v>
      </c>
      <c r="G134" s="58">
        <v>450</v>
      </c>
      <c r="H134" s="28"/>
    </row>
    <row r="135" spans="1:8" x14ac:dyDescent="0.45">
      <c r="A135" s="49"/>
      <c r="B135" s="47"/>
      <c r="C135" s="48"/>
      <c r="D135" s="48"/>
      <c r="E135" s="48"/>
      <c r="F135" s="48"/>
      <c r="G135" s="52"/>
      <c r="H135" s="28"/>
    </row>
    <row r="136" spans="1:8" x14ac:dyDescent="0.45">
      <c r="A136" s="17" t="s">
        <v>148</v>
      </c>
      <c r="B136" s="18"/>
      <c r="C136" s="19">
        <f>SUM(C123:C134)</f>
        <v>41865</v>
      </c>
      <c r="D136" s="19">
        <f>SUM(D123:D134)</f>
        <v>44050</v>
      </c>
      <c r="E136" s="19">
        <f>SUM(E123:E134)</f>
        <v>37773</v>
      </c>
      <c r="F136" s="19">
        <f>SUM(F123:F134)</f>
        <v>71885.97</v>
      </c>
      <c r="G136" s="19">
        <f>SUM(G122:G134)</f>
        <v>54841</v>
      </c>
      <c r="H136" s="28"/>
    </row>
    <row r="137" spans="1:8" x14ac:dyDescent="0.45">
      <c r="A137" s="49"/>
      <c r="B137" s="47"/>
      <c r="C137" s="48"/>
      <c r="D137" s="48"/>
      <c r="E137" s="48"/>
      <c r="F137" s="48"/>
      <c r="G137" s="48"/>
      <c r="H137" s="28"/>
    </row>
    <row r="138" spans="1:8" x14ac:dyDescent="0.45">
      <c r="A138" s="11" t="s">
        <v>37</v>
      </c>
      <c r="B138" s="20"/>
      <c r="C138" s="21"/>
      <c r="D138" s="21"/>
      <c r="E138" s="21"/>
      <c r="F138" s="21"/>
      <c r="G138" s="21"/>
      <c r="H138" s="28"/>
    </row>
    <row r="139" spans="1:8" x14ac:dyDescent="0.45">
      <c r="A139" s="49" t="s">
        <v>36</v>
      </c>
      <c r="B139" s="47">
        <v>733</v>
      </c>
      <c r="C139" s="48">
        <v>1320</v>
      </c>
      <c r="D139" s="48">
        <v>1435</v>
      </c>
      <c r="E139" s="48">
        <v>2830</v>
      </c>
      <c r="F139" s="48">
        <v>4215</v>
      </c>
      <c r="G139" s="52">
        <v>1750</v>
      </c>
      <c r="H139" s="28"/>
    </row>
    <row r="140" spans="1:8" x14ac:dyDescent="0.45">
      <c r="A140" s="49" t="s">
        <v>239</v>
      </c>
      <c r="B140" s="47" t="s">
        <v>149</v>
      </c>
      <c r="C140" s="50" t="s">
        <v>178</v>
      </c>
      <c r="D140" s="50" t="s">
        <v>178</v>
      </c>
      <c r="E140" s="50" t="s">
        <v>178</v>
      </c>
      <c r="F140" s="50" t="s">
        <v>178</v>
      </c>
      <c r="G140" s="158" t="s">
        <v>178</v>
      </c>
      <c r="H140" s="28"/>
    </row>
    <row r="141" spans="1:8" x14ac:dyDescent="0.45">
      <c r="A141" s="68" t="s">
        <v>35</v>
      </c>
      <c r="B141" s="47">
        <v>642</v>
      </c>
      <c r="C141" s="50" t="s">
        <v>178</v>
      </c>
      <c r="D141" s="50" t="s">
        <v>178</v>
      </c>
      <c r="E141" s="48">
        <v>1000</v>
      </c>
      <c r="F141" s="50" t="s">
        <v>178</v>
      </c>
      <c r="G141" s="156" t="s">
        <v>178</v>
      </c>
      <c r="H141" s="28"/>
    </row>
    <row r="142" spans="1:8" x14ac:dyDescent="0.45">
      <c r="A142" s="49" t="s">
        <v>34</v>
      </c>
      <c r="B142" s="47">
        <v>629</v>
      </c>
      <c r="C142" s="48">
        <v>1810</v>
      </c>
      <c r="D142" s="48">
        <v>600</v>
      </c>
      <c r="E142" s="48">
        <v>850</v>
      </c>
      <c r="F142" s="48">
        <v>1850</v>
      </c>
      <c r="G142" s="52">
        <v>800</v>
      </c>
      <c r="H142" s="28"/>
    </row>
    <row r="143" spans="1:8" x14ac:dyDescent="0.45">
      <c r="A143" s="49" t="s">
        <v>190</v>
      </c>
      <c r="B143" s="47">
        <v>701</v>
      </c>
      <c r="C143" s="50" t="s">
        <v>178</v>
      </c>
      <c r="D143" s="50" t="s">
        <v>178</v>
      </c>
      <c r="E143" s="50" t="s">
        <v>178</v>
      </c>
      <c r="F143" s="48">
        <v>740</v>
      </c>
      <c r="G143" s="58">
        <v>500</v>
      </c>
      <c r="H143" s="28"/>
    </row>
    <row r="144" spans="1:8" x14ac:dyDescent="0.45">
      <c r="A144" s="49" t="s">
        <v>204</v>
      </c>
      <c r="B144" s="47">
        <v>811</v>
      </c>
      <c r="C144" s="50" t="s">
        <v>178</v>
      </c>
      <c r="D144" s="50" t="s">
        <v>178</v>
      </c>
      <c r="E144" s="48">
        <v>1400</v>
      </c>
      <c r="F144" s="50" t="s">
        <v>178</v>
      </c>
      <c r="G144" s="156" t="s">
        <v>178</v>
      </c>
      <c r="H144" s="28"/>
    </row>
    <row r="145" spans="1:8" x14ac:dyDescent="0.45">
      <c r="A145" s="49" t="s">
        <v>176</v>
      </c>
      <c r="B145" s="47">
        <v>738</v>
      </c>
      <c r="C145" s="50" t="s">
        <v>178</v>
      </c>
      <c r="D145" s="48">
        <v>1449</v>
      </c>
      <c r="E145" s="48">
        <v>1600</v>
      </c>
      <c r="F145" s="48">
        <v>2600</v>
      </c>
      <c r="G145" s="58">
        <v>1600</v>
      </c>
      <c r="H145" s="28"/>
    </row>
    <row r="146" spans="1:8" x14ac:dyDescent="0.45">
      <c r="A146" s="49" t="s">
        <v>207</v>
      </c>
      <c r="B146" s="47" t="s">
        <v>149</v>
      </c>
      <c r="C146" s="50" t="s">
        <v>178</v>
      </c>
      <c r="D146" s="50" t="s">
        <v>178</v>
      </c>
      <c r="E146" s="50" t="s">
        <v>178</v>
      </c>
      <c r="F146" s="48">
        <v>300</v>
      </c>
      <c r="G146" s="156" t="s">
        <v>178</v>
      </c>
      <c r="H146" s="28"/>
    </row>
    <row r="147" spans="1:8" x14ac:dyDescent="0.45">
      <c r="A147" s="49" t="s">
        <v>33</v>
      </c>
      <c r="B147" s="47">
        <v>203</v>
      </c>
      <c r="C147" s="48">
        <v>300</v>
      </c>
      <c r="D147" s="48">
        <v>1058</v>
      </c>
      <c r="E147" s="48">
        <v>1400</v>
      </c>
      <c r="F147" s="48">
        <v>1850</v>
      </c>
      <c r="G147" s="58">
        <v>1700</v>
      </c>
      <c r="H147" s="28"/>
    </row>
    <row r="148" spans="1:8" x14ac:dyDescent="0.45">
      <c r="A148" s="49" t="s">
        <v>32</v>
      </c>
      <c r="B148" s="47">
        <v>477</v>
      </c>
      <c r="C148" s="48">
        <v>300</v>
      </c>
      <c r="D148" s="48">
        <v>500</v>
      </c>
      <c r="E148" s="48">
        <v>700</v>
      </c>
      <c r="F148" s="48">
        <v>2650</v>
      </c>
      <c r="G148" s="58">
        <v>1000</v>
      </c>
      <c r="H148" s="28"/>
    </row>
    <row r="149" spans="1:8" x14ac:dyDescent="0.45">
      <c r="A149" s="49" t="s">
        <v>31</v>
      </c>
      <c r="B149" s="47">
        <v>687</v>
      </c>
      <c r="C149" s="50" t="s">
        <v>178</v>
      </c>
      <c r="D149" s="48">
        <v>538</v>
      </c>
      <c r="E149" s="48">
        <v>300</v>
      </c>
      <c r="F149" s="48">
        <v>435</v>
      </c>
      <c r="G149" s="58">
        <v>435</v>
      </c>
      <c r="H149" s="28"/>
    </row>
    <row r="150" spans="1:8" x14ac:dyDescent="0.45">
      <c r="A150" s="49" t="s">
        <v>30</v>
      </c>
      <c r="B150" s="47">
        <v>840</v>
      </c>
      <c r="C150" s="50" t="s">
        <v>178</v>
      </c>
      <c r="D150" s="50" t="s">
        <v>178</v>
      </c>
      <c r="E150" s="48">
        <v>600</v>
      </c>
      <c r="F150" s="48">
        <v>500</v>
      </c>
      <c r="G150" s="58">
        <v>500</v>
      </c>
      <c r="H150" s="28"/>
    </row>
    <row r="151" spans="1:8" x14ac:dyDescent="0.45">
      <c r="A151" s="49" t="s">
        <v>29</v>
      </c>
      <c r="B151" s="47">
        <v>282</v>
      </c>
      <c r="C151" s="50" t="s">
        <v>178</v>
      </c>
      <c r="D151" s="50" t="s">
        <v>178</v>
      </c>
      <c r="E151" s="48">
        <v>500</v>
      </c>
      <c r="F151" s="48">
        <v>1820</v>
      </c>
      <c r="G151" s="58">
        <v>1000</v>
      </c>
      <c r="H151" s="28"/>
    </row>
    <row r="152" spans="1:8" x14ac:dyDescent="0.45">
      <c r="A152" s="49" t="s">
        <v>28</v>
      </c>
      <c r="B152" s="47">
        <v>728</v>
      </c>
      <c r="C152" s="48">
        <v>830</v>
      </c>
      <c r="D152" s="48">
        <v>830</v>
      </c>
      <c r="E152" s="48">
        <v>830</v>
      </c>
      <c r="F152" s="48">
        <v>1030</v>
      </c>
      <c r="G152" s="58">
        <v>830</v>
      </c>
      <c r="H152" s="28"/>
    </row>
    <row r="153" spans="1:8" x14ac:dyDescent="0.45">
      <c r="A153" s="49" t="s">
        <v>27</v>
      </c>
      <c r="B153" s="47">
        <v>236</v>
      </c>
      <c r="C153" s="48">
        <v>300</v>
      </c>
      <c r="D153" s="48">
        <v>600</v>
      </c>
      <c r="E153" s="48">
        <v>1300</v>
      </c>
      <c r="F153" s="48">
        <v>3200</v>
      </c>
      <c r="G153" s="58">
        <v>1550</v>
      </c>
      <c r="H153" s="28"/>
    </row>
    <row r="154" spans="1:8" x14ac:dyDescent="0.45">
      <c r="A154" s="49" t="s">
        <v>26</v>
      </c>
      <c r="B154" s="47">
        <v>383</v>
      </c>
      <c r="C154" s="48">
        <v>300</v>
      </c>
      <c r="D154" s="48">
        <v>585</v>
      </c>
      <c r="E154" s="48">
        <v>950</v>
      </c>
      <c r="F154" s="48">
        <v>2150</v>
      </c>
      <c r="G154" s="58">
        <v>1500</v>
      </c>
      <c r="H154" s="28"/>
    </row>
    <row r="155" spans="1:8" x14ac:dyDescent="0.45">
      <c r="A155" s="49" t="s">
        <v>238</v>
      </c>
      <c r="B155" s="47">
        <v>774</v>
      </c>
      <c r="C155" s="50" t="s">
        <v>178</v>
      </c>
      <c r="D155" s="50" t="s">
        <v>178</v>
      </c>
      <c r="E155" s="50" t="s">
        <v>178</v>
      </c>
      <c r="F155" s="50" t="s">
        <v>178</v>
      </c>
      <c r="G155" s="156" t="s">
        <v>178</v>
      </c>
      <c r="H155" s="28"/>
    </row>
    <row r="156" spans="1:8" x14ac:dyDescent="0.45">
      <c r="A156" s="49" t="s">
        <v>25</v>
      </c>
      <c r="B156" s="47">
        <v>842</v>
      </c>
      <c r="C156" s="50" t="s">
        <v>178</v>
      </c>
      <c r="D156" s="50" t="s">
        <v>178</v>
      </c>
      <c r="E156" s="48">
        <v>686.4</v>
      </c>
      <c r="F156" s="48">
        <v>1456</v>
      </c>
      <c r="G156" s="58">
        <v>956</v>
      </c>
      <c r="H156" s="28"/>
    </row>
    <row r="157" spans="1:8" x14ac:dyDescent="0.45">
      <c r="A157" s="49" t="s">
        <v>24</v>
      </c>
      <c r="B157" s="47">
        <v>417</v>
      </c>
      <c r="C157" s="48">
        <v>430</v>
      </c>
      <c r="D157" s="48">
        <v>533.66999999999996</v>
      </c>
      <c r="E157" s="48">
        <v>587.96</v>
      </c>
      <c r="F157" s="50" t="s">
        <v>178</v>
      </c>
      <c r="G157" s="156" t="s">
        <v>178</v>
      </c>
      <c r="H157" s="28"/>
    </row>
    <row r="158" spans="1:8" x14ac:dyDescent="0.45">
      <c r="A158" s="49" t="s">
        <v>23</v>
      </c>
      <c r="B158" s="47">
        <v>698</v>
      </c>
      <c r="C158" s="50" t="s">
        <v>178</v>
      </c>
      <c r="D158" s="50" t="s">
        <v>178</v>
      </c>
      <c r="E158" s="48">
        <v>480</v>
      </c>
      <c r="F158" s="50" t="s">
        <v>178</v>
      </c>
      <c r="G158" s="156" t="s">
        <v>178</v>
      </c>
      <c r="H158" s="28"/>
    </row>
    <row r="159" spans="1:8" x14ac:dyDescent="0.45">
      <c r="A159" s="49" t="s">
        <v>22</v>
      </c>
      <c r="B159" s="47">
        <v>681</v>
      </c>
      <c r="C159" s="48">
        <v>1500</v>
      </c>
      <c r="D159" s="48">
        <v>2000</v>
      </c>
      <c r="E159" s="48">
        <v>1250</v>
      </c>
      <c r="F159" s="48">
        <v>2700</v>
      </c>
      <c r="G159" s="58">
        <v>2000</v>
      </c>
      <c r="H159" s="28"/>
    </row>
    <row r="160" spans="1:8" x14ac:dyDescent="0.45">
      <c r="A160" s="49" t="s">
        <v>21</v>
      </c>
      <c r="B160" s="47">
        <v>722</v>
      </c>
      <c r="C160" s="157" t="s">
        <v>178</v>
      </c>
      <c r="D160" s="48">
        <v>6250</v>
      </c>
      <c r="E160" s="48">
        <v>6350</v>
      </c>
      <c r="F160" s="48">
        <v>10000</v>
      </c>
      <c r="G160" s="58">
        <v>6500</v>
      </c>
      <c r="H160" s="28"/>
    </row>
    <row r="161" spans="1:8" x14ac:dyDescent="0.45">
      <c r="A161" s="49" t="s">
        <v>20</v>
      </c>
      <c r="B161" s="47">
        <v>725</v>
      </c>
      <c r="C161" s="48">
        <v>1500</v>
      </c>
      <c r="D161" s="48">
        <v>1500</v>
      </c>
      <c r="E161" s="48">
        <v>1764</v>
      </c>
      <c r="F161" s="48">
        <v>1553</v>
      </c>
      <c r="G161" s="58">
        <v>1500</v>
      </c>
      <c r="H161" s="28"/>
    </row>
    <row r="162" spans="1:8" x14ac:dyDescent="0.45">
      <c r="A162" s="49" t="s">
        <v>19</v>
      </c>
      <c r="B162" s="47">
        <v>471</v>
      </c>
      <c r="C162" s="50" t="s">
        <v>178</v>
      </c>
      <c r="D162" s="50" t="s">
        <v>178</v>
      </c>
      <c r="E162" s="48">
        <v>650</v>
      </c>
      <c r="F162" s="48">
        <v>650</v>
      </c>
      <c r="G162" s="58">
        <v>650</v>
      </c>
      <c r="H162" s="28"/>
    </row>
    <row r="163" spans="1:8" x14ac:dyDescent="0.45">
      <c r="A163" s="49" t="s">
        <v>18</v>
      </c>
      <c r="B163" s="47">
        <v>717</v>
      </c>
      <c r="C163" s="48">
        <v>3918</v>
      </c>
      <c r="D163" s="48">
        <v>3810</v>
      </c>
      <c r="E163" s="48">
        <v>3987</v>
      </c>
      <c r="F163" s="48">
        <v>3987</v>
      </c>
      <c r="G163" s="58">
        <v>3577</v>
      </c>
      <c r="H163" s="28"/>
    </row>
    <row r="164" spans="1:8" x14ac:dyDescent="0.45">
      <c r="A164" s="49" t="s">
        <v>17</v>
      </c>
      <c r="B164" s="47">
        <v>319</v>
      </c>
      <c r="C164" s="50" t="s">
        <v>178</v>
      </c>
      <c r="D164" s="48">
        <v>300</v>
      </c>
      <c r="E164" s="48">
        <v>250</v>
      </c>
      <c r="F164" s="50" t="s">
        <v>178</v>
      </c>
      <c r="G164" s="156" t="s">
        <v>178</v>
      </c>
      <c r="H164" s="28"/>
    </row>
    <row r="165" spans="1:8" x14ac:dyDescent="0.45">
      <c r="A165" s="49" t="s">
        <v>205</v>
      </c>
      <c r="B165" s="47">
        <v>338</v>
      </c>
      <c r="C165" s="48">
        <v>300</v>
      </c>
      <c r="D165" s="48">
        <v>1107</v>
      </c>
      <c r="E165" s="48">
        <v>130</v>
      </c>
      <c r="F165" s="48">
        <v>1781</v>
      </c>
      <c r="G165" s="58">
        <v>1361</v>
      </c>
      <c r="H165" s="28"/>
    </row>
    <row r="166" spans="1:8" x14ac:dyDescent="0.45">
      <c r="A166" s="49" t="s">
        <v>16</v>
      </c>
      <c r="B166" s="47">
        <v>382</v>
      </c>
      <c r="C166" s="50" t="s">
        <v>178</v>
      </c>
      <c r="D166" s="50" t="s">
        <v>178</v>
      </c>
      <c r="E166" s="48">
        <v>947</v>
      </c>
      <c r="F166" s="48">
        <v>978</v>
      </c>
      <c r="G166" s="58">
        <v>978</v>
      </c>
      <c r="H166" s="28"/>
    </row>
    <row r="167" spans="1:8" x14ac:dyDescent="0.45">
      <c r="A167" s="49" t="s">
        <v>191</v>
      </c>
      <c r="B167" s="47">
        <v>789</v>
      </c>
      <c r="C167" s="50" t="s">
        <v>178</v>
      </c>
      <c r="D167" s="50" t="s">
        <v>178</v>
      </c>
      <c r="E167" s="50" t="s">
        <v>178</v>
      </c>
      <c r="F167" s="48">
        <v>539</v>
      </c>
      <c r="G167" s="58">
        <v>300</v>
      </c>
      <c r="H167" s="28"/>
    </row>
    <row r="168" spans="1:8" x14ac:dyDescent="0.45">
      <c r="A168" s="49" t="s">
        <v>15</v>
      </c>
      <c r="B168" s="47">
        <v>787</v>
      </c>
      <c r="C168" s="50" t="s">
        <v>178</v>
      </c>
      <c r="D168" s="50" t="s">
        <v>178</v>
      </c>
      <c r="E168" s="48">
        <v>300</v>
      </c>
      <c r="F168" s="48">
        <v>950</v>
      </c>
      <c r="G168" s="58">
        <v>775</v>
      </c>
      <c r="H168" s="28"/>
    </row>
    <row r="169" spans="1:8" x14ac:dyDescent="0.45">
      <c r="A169" s="49" t="s">
        <v>14</v>
      </c>
      <c r="B169" s="47">
        <v>740</v>
      </c>
      <c r="C169" s="48">
        <v>1480</v>
      </c>
      <c r="D169" s="48">
        <v>1480</v>
      </c>
      <c r="E169" s="48">
        <v>1100</v>
      </c>
      <c r="F169" s="48">
        <v>1344.95</v>
      </c>
      <c r="G169" s="58">
        <v>925</v>
      </c>
      <c r="H169" s="28"/>
    </row>
    <row r="170" spans="1:8" x14ac:dyDescent="0.45">
      <c r="A170" s="49" t="s">
        <v>13</v>
      </c>
      <c r="B170" s="47">
        <v>335</v>
      </c>
      <c r="C170" s="50" t="s">
        <v>178</v>
      </c>
      <c r="D170" s="48">
        <v>300</v>
      </c>
      <c r="E170" s="48">
        <v>1050</v>
      </c>
      <c r="F170" s="48">
        <v>1850</v>
      </c>
      <c r="G170" s="58">
        <v>1150</v>
      </c>
      <c r="H170" s="28"/>
    </row>
    <row r="171" spans="1:8" x14ac:dyDescent="0.45">
      <c r="A171" s="49"/>
      <c r="B171" s="47"/>
      <c r="C171" s="48"/>
      <c r="D171" s="48"/>
      <c r="E171" s="48"/>
      <c r="F171" s="48"/>
      <c r="G171" s="58"/>
      <c r="H171" s="28"/>
    </row>
    <row r="172" spans="1:8" x14ac:dyDescent="0.45">
      <c r="A172" s="17" t="s">
        <v>150</v>
      </c>
      <c r="B172" s="18"/>
      <c r="C172" s="19">
        <f>SUM(C139:C170)</f>
        <v>14288</v>
      </c>
      <c r="D172" s="19">
        <f>SUM(D139:D170)</f>
        <v>24875.67</v>
      </c>
      <c r="E172" s="19">
        <f>SUM(E139:E170)</f>
        <v>33792.36</v>
      </c>
      <c r="F172" s="19">
        <f>SUM(F139:F170)</f>
        <v>51128.95</v>
      </c>
      <c r="G172" s="19">
        <f>SUM(G139:G170)</f>
        <v>33837</v>
      </c>
      <c r="H172" s="28"/>
    </row>
    <row r="173" spans="1:8" x14ac:dyDescent="0.45">
      <c r="A173" s="14"/>
      <c r="B173" s="15"/>
      <c r="C173" s="16"/>
      <c r="D173" s="16"/>
      <c r="E173" s="48"/>
      <c r="F173" s="48"/>
      <c r="G173" s="58"/>
      <c r="H173" s="28"/>
    </row>
    <row r="174" spans="1:8" x14ac:dyDescent="0.45">
      <c r="A174" s="11" t="s">
        <v>12</v>
      </c>
      <c r="B174" s="20"/>
      <c r="C174" s="21"/>
      <c r="D174" s="21"/>
      <c r="E174" s="21"/>
      <c r="F174" s="21"/>
      <c r="G174" s="21"/>
      <c r="H174" s="28"/>
    </row>
    <row r="175" spans="1:8" x14ac:dyDescent="0.45">
      <c r="A175" s="49" t="s">
        <v>11</v>
      </c>
      <c r="B175" s="47" t="s">
        <v>149</v>
      </c>
      <c r="C175" s="48">
        <v>100000</v>
      </c>
      <c r="D175" s="48">
        <v>100000</v>
      </c>
      <c r="E175" s="48">
        <v>100000</v>
      </c>
      <c r="F175" s="48">
        <v>280078.81</v>
      </c>
      <c r="G175" s="58">
        <v>100000</v>
      </c>
      <c r="H175" s="28"/>
    </row>
    <row r="176" spans="1:8" x14ac:dyDescent="0.45">
      <c r="A176" s="49"/>
      <c r="B176" s="47"/>
      <c r="C176" s="48"/>
      <c r="D176" s="48"/>
      <c r="E176" s="48"/>
      <c r="F176" s="48"/>
      <c r="G176" s="48"/>
      <c r="H176" s="28"/>
    </row>
    <row r="177" spans="1:9" x14ac:dyDescent="0.45">
      <c r="A177" s="17" t="s">
        <v>151</v>
      </c>
      <c r="B177" s="18"/>
      <c r="C177" s="19">
        <f>SUM(C175:C175)</f>
        <v>100000</v>
      </c>
      <c r="D177" s="19">
        <f>SUM(D175:D175)</f>
        <v>100000</v>
      </c>
      <c r="E177" s="19">
        <f>SUM(E175)</f>
        <v>100000</v>
      </c>
      <c r="F177" s="19">
        <f>SUM(F175)</f>
        <v>280078.81</v>
      </c>
      <c r="G177" s="19">
        <f>SUM(G175)</f>
        <v>100000</v>
      </c>
      <c r="H177" s="28"/>
    </row>
    <row r="178" spans="1:9" x14ac:dyDescent="0.45">
      <c r="A178" s="68"/>
      <c r="B178" s="140"/>
      <c r="C178" s="60"/>
      <c r="D178" s="60"/>
      <c r="E178" s="60"/>
      <c r="F178" s="60"/>
      <c r="G178" s="60"/>
      <c r="H178" s="28"/>
    </row>
    <row r="179" spans="1:9" x14ac:dyDescent="0.45">
      <c r="A179" s="11" t="s">
        <v>10</v>
      </c>
      <c r="B179" s="20"/>
      <c r="C179" s="21"/>
      <c r="D179" s="21"/>
      <c r="E179" s="21"/>
      <c r="F179" s="21"/>
      <c r="G179" s="21"/>
      <c r="H179" s="28"/>
    </row>
    <row r="180" spans="1:9" x14ac:dyDescent="0.45">
      <c r="A180" s="68" t="s">
        <v>9</v>
      </c>
      <c r="B180" s="140">
        <v>603</v>
      </c>
      <c r="C180" s="60">
        <v>11826</v>
      </c>
      <c r="D180" s="60">
        <v>9301.25</v>
      </c>
      <c r="E180" s="60">
        <v>4955</v>
      </c>
      <c r="F180" s="60">
        <v>14866.68</v>
      </c>
      <c r="G180" s="59">
        <v>6794</v>
      </c>
      <c r="H180" s="28"/>
    </row>
    <row r="181" spans="1:9" x14ac:dyDescent="0.45">
      <c r="A181" s="144" t="s">
        <v>8</v>
      </c>
      <c r="B181" s="145">
        <v>632</v>
      </c>
      <c r="C181" s="146">
        <v>14365</v>
      </c>
      <c r="D181" s="146">
        <v>12715</v>
      </c>
      <c r="E181" s="146">
        <v>12710</v>
      </c>
      <c r="F181" s="146">
        <v>32560</v>
      </c>
      <c r="G181" s="147">
        <v>12500</v>
      </c>
      <c r="H181" s="28"/>
    </row>
    <row r="182" spans="1:9" x14ac:dyDescent="0.45">
      <c r="A182" s="68" t="s">
        <v>7</v>
      </c>
      <c r="B182" s="140">
        <v>624</v>
      </c>
      <c r="C182" s="141" t="s">
        <v>178</v>
      </c>
      <c r="D182" s="141" t="s">
        <v>178</v>
      </c>
      <c r="E182" s="60">
        <v>2595.9</v>
      </c>
      <c r="F182" s="60">
        <v>15120</v>
      </c>
      <c r="G182" s="59">
        <v>3600</v>
      </c>
      <c r="H182" s="28"/>
      <c r="I182" s="139"/>
    </row>
    <row r="183" spans="1:9" x14ac:dyDescent="0.45">
      <c r="A183" s="144" t="s">
        <v>6</v>
      </c>
      <c r="B183" s="145">
        <v>634</v>
      </c>
      <c r="C183" s="146">
        <v>14115</v>
      </c>
      <c r="D183" s="146">
        <v>14045</v>
      </c>
      <c r="E183" s="146">
        <v>15000</v>
      </c>
      <c r="F183" s="146">
        <v>19410</v>
      </c>
      <c r="G183" s="147">
        <v>14010</v>
      </c>
      <c r="H183" s="28"/>
    </row>
    <row r="184" spans="1:9" x14ac:dyDescent="0.45">
      <c r="A184" s="68" t="s">
        <v>5</v>
      </c>
      <c r="B184" s="140">
        <v>703</v>
      </c>
      <c r="C184" s="142">
        <v>27000</v>
      </c>
      <c r="D184" s="142">
        <v>31841.42</v>
      </c>
      <c r="E184" s="60">
        <v>31850</v>
      </c>
      <c r="F184" s="60">
        <v>33000</v>
      </c>
      <c r="G184" s="59">
        <v>32000</v>
      </c>
      <c r="H184" s="28"/>
    </row>
    <row r="185" spans="1:9" x14ac:dyDescent="0.45">
      <c r="A185" s="144" t="s">
        <v>4</v>
      </c>
      <c r="B185" s="145">
        <v>710</v>
      </c>
      <c r="C185" s="148">
        <v>14500</v>
      </c>
      <c r="D185" s="148">
        <v>10000</v>
      </c>
      <c r="E185" s="146">
        <v>10000</v>
      </c>
      <c r="F185" s="146">
        <v>10000</v>
      </c>
      <c r="G185" s="147">
        <v>10000</v>
      </c>
      <c r="H185" s="28"/>
    </row>
    <row r="186" spans="1:9" x14ac:dyDescent="0.45">
      <c r="A186" s="143" t="s">
        <v>3</v>
      </c>
      <c r="B186" s="140" t="s">
        <v>152</v>
      </c>
      <c r="C186" s="142">
        <v>2000</v>
      </c>
      <c r="D186" s="142">
        <v>5000</v>
      </c>
      <c r="E186" s="60">
        <v>6020</v>
      </c>
      <c r="F186" s="60">
        <v>6000</v>
      </c>
      <c r="G186" s="59">
        <v>5000</v>
      </c>
      <c r="H186" s="28"/>
    </row>
    <row r="187" spans="1:9" x14ac:dyDescent="0.45">
      <c r="A187" s="149" t="s">
        <v>2</v>
      </c>
      <c r="B187" s="145" t="s">
        <v>153</v>
      </c>
      <c r="C187" s="146">
        <v>4000</v>
      </c>
      <c r="D187" s="146">
        <v>4000</v>
      </c>
      <c r="E187" s="146">
        <v>5500</v>
      </c>
      <c r="F187" s="146">
        <v>5000</v>
      </c>
      <c r="G187" s="147">
        <v>4000</v>
      </c>
      <c r="H187" s="28"/>
    </row>
    <row r="188" spans="1:9" x14ac:dyDescent="0.45">
      <c r="A188" s="68" t="s">
        <v>154</v>
      </c>
      <c r="B188" s="140" t="s">
        <v>155</v>
      </c>
      <c r="C188" s="60">
        <v>12000</v>
      </c>
      <c r="D188" s="141" t="s">
        <v>178</v>
      </c>
      <c r="E188" s="141" t="s">
        <v>178</v>
      </c>
      <c r="F188" s="141" t="s">
        <v>178</v>
      </c>
      <c r="G188" s="61" t="s">
        <v>178</v>
      </c>
      <c r="H188" s="28"/>
    </row>
    <row r="189" spans="1:9" x14ac:dyDescent="0.45">
      <c r="A189" s="150" t="s">
        <v>1</v>
      </c>
      <c r="B189" s="151">
        <v>806</v>
      </c>
      <c r="C189" s="152">
        <v>10000</v>
      </c>
      <c r="D189" s="152">
        <v>6885</v>
      </c>
      <c r="E189" s="146">
        <v>7035</v>
      </c>
      <c r="F189" s="146">
        <v>6790</v>
      </c>
      <c r="G189" s="147">
        <v>6790</v>
      </c>
      <c r="H189" s="28"/>
    </row>
    <row r="190" spans="1:9" x14ac:dyDescent="0.45">
      <c r="A190" s="68"/>
      <c r="B190" s="140"/>
      <c r="C190" s="60"/>
      <c r="D190" s="60"/>
      <c r="E190" s="60"/>
      <c r="F190" s="60"/>
      <c r="G190" s="59"/>
    </row>
    <row r="191" spans="1:9" x14ac:dyDescent="0.45">
      <c r="A191" s="17" t="s">
        <v>156</v>
      </c>
      <c r="B191" s="18"/>
      <c r="C191" s="19">
        <f>SUM(C180:C189)</f>
        <v>109806</v>
      </c>
      <c r="D191" s="19">
        <f>SUM(D180:D189)</f>
        <v>93787.67</v>
      </c>
      <c r="E191" s="19">
        <f>SUM(E180:E189)</f>
        <v>95665.9</v>
      </c>
      <c r="F191" s="19">
        <f>SUM(F180:F189)</f>
        <v>142746.68</v>
      </c>
      <c r="G191" s="19">
        <f>SUM(G180:G189)</f>
        <v>94694</v>
      </c>
    </row>
    <row r="192" spans="1:9" x14ac:dyDescent="0.45">
      <c r="A192" s="153"/>
      <c r="B192" s="140"/>
      <c r="C192" s="60"/>
      <c r="D192" s="60"/>
      <c r="E192" s="60"/>
      <c r="F192" s="60"/>
      <c r="G192" s="60"/>
      <c r="H192" s="28"/>
    </row>
    <row r="193" spans="1:7" x14ac:dyDescent="0.45">
      <c r="A193" s="22" t="s">
        <v>157</v>
      </c>
      <c r="B193" s="23"/>
      <c r="C193" s="24">
        <f>SUM(C55,C68,C76,C83,C92,C103,C119,C136,C172,C177,C191)</f>
        <v>793649</v>
      </c>
      <c r="D193" s="24">
        <f>SUM(D55,D68,D76,D83,D92,D103,D119,D136,D172,D177,D191)</f>
        <v>829239.77</v>
      </c>
      <c r="E193" s="24">
        <f>SUM(E55,E68,E76,E83,E92,E103,E119,E136,E172,E191,E177)</f>
        <v>861891.65</v>
      </c>
      <c r="F193" s="24">
        <f>SUM(F55,F68,F76,F83,F92,F103,F119,F136,F172,F191,F177)</f>
        <v>1670475.46</v>
      </c>
      <c r="G193" s="24">
        <f>SUM(G55,G68,G76,G83,G92,G103,G119,G136,G172,G191,G177)</f>
        <v>870675</v>
      </c>
    </row>
    <row r="194" spans="1:7" x14ac:dyDescent="0.45">
      <c r="A194" s="68"/>
      <c r="B194" s="140"/>
      <c r="C194" s="60"/>
      <c r="D194" s="60"/>
      <c r="E194" s="60"/>
      <c r="F194" s="60"/>
      <c r="G194" s="60"/>
    </row>
    <row r="195" spans="1:7" x14ac:dyDescent="0.45">
      <c r="A195" s="22" t="s">
        <v>158</v>
      </c>
      <c r="B195" s="23"/>
      <c r="C195" s="24">
        <v>793649</v>
      </c>
      <c r="D195" s="24">
        <v>870675</v>
      </c>
      <c r="E195" s="24">
        <v>870675</v>
      </c>
      <c r="F195" s="24">
        <v>870675</v>
      </c>
      <c r="G195" s="24">
        <v>870675</v>
      </c>
    </row>
    <row r="196" spans="1:7" x14ac:dyDescent="0.45">
      <c r="A196" s="68"/>
      <c r="B196" s="140"/>
      <c r="C196" s="60"/>
      <c r="D196" s="60"/>
      <c r="E196" s="60"/>
      <c r="F196" s="60"/>
      <c r="G196" s="60"/>
    </row>
    <row r="197" spans="1:7" x14ac:dyDescent="0.45">
      <c r="A197" s="25" t="s">
        <v>159</v>
      </c>
      <c r="B197" s="26"/>
      <c r="C197" s="27">
        <f>C193-C195</f>
        <v>0</v>
      </c>
      <c r="D197" s="27">
        <f>SUM(D195-D193)</f>
        <v>41435.229999999981</v>
      </c>
      <c r="E197" s="27">
        <f>E195-E193</f>
        <v>8783.3499999999767</v>
      </c>
      <c r="F197" s="27">
        <f>F195-F193</f>
        <v>-799800.46</v>
      </c>
      <c r="G197" s="27">
        <f>G195-G193</f>
        <v>0</v>
      </c>
    </row>
    <row r="198" spans="1:7" x14ac:dyDescent="0.45">
      <c r="A198" s="162"/>
      <c r="B198" s="167"/>
      <c r="C198" s="168"/>
      <c r="D198" s="168"/>
      <c r="E198" s="169"/>
      <c r="F198" s="169"/>
      <c r="G198" s="169"/>
    </row>
    <row r="201" spans="1:7" x14ac:dyDescent="0.45">
      <c r="D201" s="163"/>
      <c r="F201" s="163"/>
    </row>
    <row r="202" spans="1:7" x14ac:dyDescent="0.45">
      <c r="C202" s="28"/>
    </row>
    <row r="203" spans="1:7" x14ac:dyDescent="0.45">
      <c r="D203" s="163"/>
      <c r="F203" s="163"/>
    </row>
    <row r="204" spans="1:7" x14ac:dyDescent="0.45">
      <c r="D204" s="163"/>
    </row>
    <row r="205" spans="1:7" x14ac:dyDescent="0.45">
      <c r="D205" s="163"/>
      <c r="F205" s="163"/>
    </row>
    <row r="206" spans="1:7" x14ac:dyDescent="0.45">
      <c r="D206" s="163"/>
      <c r="F206" s="163"/>
    </row>
    <row r="207" spans="1:7" x14ac:dyDescent="0.45">
      <c r="D207" s="163"/>
      <c r="F207" s="163"/>
    </row>
    <row r="209" spans="3:6" x14ac:dyDescent="0.45">
      <c r="D209" s="163"/>
      <c r="F209" s="163"/>
    </row>
    <row r="210" spans="3:6" x14ac:dyDescent="0.45">
      <c r="C210" s="28"/>
    </row>
  </sheetData>
  <mergeCells count="1">
    <mergeCell ref="A1:G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B8A4D-4D70-4CC1-B17F-614227FF45C4}">
  <dimension ref="A1:M176"/>
  <sheetViews>
    <sheetView zoomScale="80" zoomScaleNormal="80" workbookViewId="0">
      <pane ySplit="1" topLeftCell="A2" activePane="bottomLeft" state="frozen"/>
      <selection activeCell="E1" sqref="E1"/>
      <selection pane="bottomLeft"/>
    </sheetView>
  </sheetViews>
  <sheetFormatPr defaultRowHeight="14.25" x14ac:dyDescent="0.45"/>
  <cols>
    <col min="1" max="1" width="53.73046875" bestFit="1" customWidth="1"/>
    <col min="2" max="2" width="23.6640625" bestFit="1" customWidth="1"/>
    <col min="3" max="3" width="15.46484375" bestFit="1" customWidth="1"/>
    <col min="4" max="4" width="16.6640625" customWidth="1"/>
    <col min="5" max="5" width="22.86328125" bestFit="1" customWidth="1"/>
    <col min="6" max="7" width="20.33203125" customWidth="1"/>
    <col min="8" max="8" width="19.6640625" customWidth="1"/>
    <col min="9" max="9" width="22.796875" customWidth="1"/>
    <col min="10" max="10" width="23.86328125" customWidth="1"/>
    <col min="11" max="11" width="25.59765625" customWidth="1"/>
    <col min="12" max="12" width="22.3984375" customWidth="1"/>
    <col min="13" max="13" width="14.3984375" customWidth="1"/>
  </cols>
  <sheetData>
    <row r="1" spans="1:13" x14ac:dyDescent="0.45">
      <c r="A1" s="7" t="s">
        <v>133</v>
      </c>
      <c r="B1" s="7" t="s">
        <v>132</v>
      </c>
      <c r="C1" s="7" t="s">
        <v>131</v>
      </c>
      <c r="D1" s="7" t="s">
        <v>130</v>
      </c>
      <c r="E1" s="7" t="s">
        <v>129</v>
      </c>
      <c r="F1" s="7" t="s">
        <v>128</v>
      </c>
      <c r="G1" s="7" t="s">
        <v>127</v>
      </c>
      <c r="H1" s="7" t="s">
        <v>126</v>
      </c>
      <c r="I1" s="7" t="s">
        <v>125</v>
      </c>
      <c r="J1" s="7" t="s">
        <v>124</v>
      </c>
      <c r="K1" s="7" t="s">
        <v>123</v>
      </c>
      <c r="L1" s="7" t="s">
        <v>122</v>
      </c>
      <c r="M1" s="72" t="s">
        <v>121</v>
      </c>
    </row>
    <row r="2" spans="1:13" x14ac:dyDescent="0.45">
      <c r="A2" s="78" t="s">
        <v>120</v>
      </c>
      <c r="B2" s="79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x14ac:dyDescent="0.45">
      <c r="A3" s="75" t="s">
        <v>177</v>
      </c>
      <c r="B3" s="121">
        <v>2400</v>
      </c>
      <c r="C3" s="134" t="str">
        <f t="shared" ref="C3:C52" si="0">IF(B3=0,"No Budget",IF(B3&lt;=300,"300 or less",IF(B3&lt;=1000,"Bet 301-1,000",IF(B3&lt;=3000,"Bet 1,001-3,000",IF(B3&lt;=6000,"Bet 3,001-6,000",IF(B3&lt;=10000,"Bet 6,001-10,000",IF(B3&lt;=15000,"Bet 10,001-15,000",IF(B3&lt;=25000,"Bet 15,001-25,000",IF(B3&lt;=50000,"Bet 25,001-50,000","Above 50,001")))))))))</f>
        <v>Bet 1,001-3,000</v>
      </c>
      <c r="D3" s="105">
        <f t="shared" ref="D3:D52" si="1">IF(C3="No Budget",1,0)</f>
        <v>0</v>
      </c>
      <c r="E3" s="2">
        <f t="shared" ref="E3:E52" si="2">IF(C3="300 or less",1,0)</f>
        <v>0</v>
      </c>
      <c r="F3" s="2">
        <f t="shared" ref="F3:F52" si="3">IF(C3="Bet 301-1,000",1,0)</f>
        <v>0</v>
      </c>
      <c r="G3" s="2">
        <f t="shared" ref="G3:G52" si="4">IF(C3="Bet 1,001-3,000",1,0)</f>
        <v>1</v>
      </c>
      <c r="H3" s="2">
        <f t="shared" ref="H3:H52" si="5">IF(C3="Bet 3,001-6,000",1,0)</f>
        <v>0</v>
      </c>
      <c r="I3" s="2">
        <f t="shared" ref="I3:I52" si="6">IF(C3="Bet 6,001-10,000",1,0)</f>
        <v>0</v>
      </c>
      <c r="J3" s="2">
        <f t="shared" ref="J3:J52" si="7">IF(C3="Bet 10,001-15,000",1,0)</f>
        <v>0</v>
      </c>
      <c r="K3" s="2">
        <f t="shared" ref="K3:K52" si="8">IF(C3="Bet 15,001-25,000",1,0)</f>
        <v>0</v>
      </c>
      <c r="L3" s="2">
        <f t="shared" ref="L3:L52" si="9">IF(C3="Bet 25,001-50,000",1,0)</f>
        <v>0</v>
      </c>
      <c r="M3" s="73">
        <f t="shared" ref="M3:M52" si="10">IF(C3="Above 50,001",1,0)</f>
        <v>0</v>
      </c>
    </row>
    <row r="4" spans="1:13" x14ac:dyDescent="0.45">
      <c r="A4" s="4" t="s">
        <v>119</v>
      </c>
      <c r="B4" s="122">
        <v>170</v>
      </c>
      <c r="C4" s="134" t="str">
        <f t="shared" si="0"/>
        <v>300 or less</v>
      </c>
      <c r="D4" s="106">
        <f t="shared" si="1"/>
        <v>0</v>
      </c>
      <c r="E4" s="2">
        <f t="shared" si="2"/>
        <v>1</v>
      </c>
      <c r="F4" s="2">
        <f t="shared" si="3"/>
        <v>0</v>
      </c>
      <c r="G4" s="2">
        <f t="shared" si="4"/>
        <v>0</v>
      </c>
      <c r="H4" s="2">
        <f t="shared" si="5"/>
        <v>0</v>
      </c>
      <c r="I4" s="2">
        <f t="shared" si="6"/>
        <v>0</v>
      </c>
      <c r="J4" s="2">
        <f t="shared" si="7"/>
        <v>0</v>
      </c>
      <c r="K4" s="2">
        <f t="shared" si="8"/>
        <v>0</v>
      </c>
      <c r="L4" s="2">
        <f t="shared" si="9"/>
        <v>0</v>
      </c>
      <c r="M4" s="73">
        <f t="shared" si="10"/>
        <v>0</v>
      </c>
    </row>
    <row r="5" spans="1:13" x14ac:dyDescent="0.45">
      <c r="A5" s="3" t="s">
        <v>118</v>
      </c>
      <c r="B5" s="123">
        <v>660</v>
      </c>
      <c r="C5" s="134" t="str">
        <f t="shared" si="0"/>
        <v>Bet 301-1,000</v>
      </c>
      <c r="D5" s="106">
        <f t="shared" si="1"/>
        <v>0</v>
      </c>
      <c r="E5" s="2">
        <f t="shared" si="2"/>
        <v>0</v>
      </c>
      <c r="F5" s="2">
        <f t="shared" si="3"/>
        <v>1</v>
      </c>
      <c r="G5" s="2">
        <f t="shared" si="4"/>
        <v>0</v>
      </c>
      <c r="H5" s="2">
        <f t="shared" si="5"/>
        <v>0</v>
      </c>
      <c r="I5" s="2">
        <f t="shared" si="6"/>
        <v>0</v>
      </c>
      <c r="J5" s="2">
        <f t="shared" si="7"/>
        <v>0</v>
      </c>
      <c r="K5" s="2">
        <f t="shared" si="8"/>
        <v>0</v>
      </c>
      <c r="L5" s="2">
        <f t="shared" si="9"/>
        <v>0</v>
      </c>
      <c r="M5" s="73">
        <f t="shared" si="10"/>
        <v>0</v>
      </c>
    </row>
    <row r="6" spans="1:13" x14ac:dyDescent="0.45">
      <c r="A6" s="4" t="s">
        <v>117</v>
      </c>
      <c r="B6" s="122">
        <v>3088</v>
      </c>
      <c r="C6" s="134" t="str">
        <f t="shared" si="0"/>
        <v>Bet 3,001-6,000</v>
      </c>
      <c r="D6" s="106">
        <f t="shared" si="1"/>
        <v>0</v>
      </c>
      <c r="E6" s="2">
        <f t="shared" si="2"/>
        <v>0</v>
      </c>
      <c r="F6" s="2">
        <f t="shared" si="3"/>
        <v>0</v>
      </c>
      <c r="G6" s="2">
        <f t="shared" si="4"/>
        <v>0</v>
      </c>
      <c r="H6" s="2">
        <f t="shared" si="5"/>
        <v>1</v>
      </c>
      <c r="I6" s="2">
        <f t="shared" si="6"/>
        <v>0</v>
      </c>
      <c r="J6" s="2">
        <f t="shared" si="7"/>
        <v>0</v>
      </c>
      <c r="K6" s="2">
        <f t="shared" si="8"/>
        <v>0</v>
      </c>
      <c r="L6" s="2">
        <f t="shared" si="9"/>
        <v>0</v>
      </c>
      <c r="M6" s="73">
        <f t="shared" si="10"/>
        <v>0</v>
      </c>
    </row>
    <row r="7" spans="1:13" x14ac:dyDescent="0.45">
      <c r="A7" s="3" t="s">
        <v>179</v>
      </c>
      <c r="B7" s="123">
        <v>1155</v>
      </c>
      <c r="C7" s="134" t="str">
        <f t="shared" ref="C7" si="11">IF(B7=0,"No Budget",IF(B7&lt;=300,"300 or less",IF(B7&lt;=1000,"Bet 301-1,000",IF(B7&lt;=3000,"Bet 1,001-3,000",IF(B7&lt;=6000,"Bet 3,001-6,000",IF(B7&lt;=10000,"Bet 6,001-10,000",IF(B7&lt;=15000,"Bet 10,001-15,000",IF(B7&lt;=25000,"Bet 15,001-25,000",IF(B7&lt;=50000,"Bet 25,001-50,000","Above 50,001")))))))))</f>
        <v>Bet 1,001-3,000</v>
      </c>
      <c r="D7" s="106">
        <f t="shared" ref="D7" si="12">IF(C7="No Budget",1,0)</f>
        <v>0</v>
      </c>
      <c r="E7" s="2">
        <f t="shared" ref="E7" si="13">IF(C7="300 or less",1,0)</f>
        <v>0</v>
      </c>
      <c r="F7" s="2">
        <f t="shared" ref="F7" si="14">IF(C7="Bet 301-1,000",1,0)</f>
        <v>0</v>
      </c>
      <c r="G7" s="2">
        <f t="shared" ref="G7" si="15">IF(C7="Bet 1,001-3,000",1,0)</f>
        <v>1</v>
      </c>
      <c r="H7" s="2">
        <f t="shared" ref="H7" si="16">IF(C7="Bet 3,001-6,000",1,0)</f>
        <v>0</v>
      </c>
      <c r="I7" s="2">
        <f t="shared" ref="I7" si="17">IF(C7="Bet 6,001-10,000",1,0)</f>
        <v>0</v>
      </c>
      <c r="J7" s="2">
        <f t="shared" ref="J7" si="18">IF(C7="Bet 10,001-15,000",1,0)</f>
        <v>0</v>
      </c>
      <c r="K7" s="2">
        <f t="shared" ref="K7" si="19">IF(C7="Bet 15,001-25,000",1,0)</f>
        <v>0</v>
      </c>
      <c r="L7" s="2">
        <f t="shared" ref="L7" si="20">IF(C7="Bet 25,001-50,000",1,0)</f>
        <v>0</v>
      </c>
      <c r="M7" s="73">
        <f t="shared" ref="M7" si="21">IF(C7="Above 50,001",1,0)</f>
        <v>0</v>
      </c>
    </row>
    <row r="8" spans="1:13" x14ac:dyDescent="0.45">
      <c r="A8" s="4" t="s">
        <v>116</v>
      </c>
      <c r="B8" s="122">
        <v>300</v>
      </c>
      <c r="C8" s="134" t="str">
        <f t="shared" si="0"/>
        <v>300 or less</v>
      </c>
      <c r="D8" s="106">
        <f t="shared" si="1"/>
        <v>0</v>
      </c>
      <c r="E8" s="2">
        <f t="shared" si="2"/>
        <v>1</v>
      </c>
      <c r="F8" s="2">
        <f t="shared" si="3"/>
        <v>0</v>
      </c>
      <c r="G8" s="2">
        <f t="shared" si="4"/>
        <v>0</v>
      </c>
      <c r="H8" s="2">
        <f t="shared" si="5"/>
        <v>0</v>
      </c>
      <c r="I8" s="2">
        <f t="shared" si="6"/>
        <v>0</v>
      </c>
      <c r="J8" s="2">
        <f t="shared" si="7"/>
        <v>0</v>
      </c>
      <c r="K8" s="2">
        <f t="shared" si="8"/>
        <v>0</v>
      </c>
      <c r="L8" s="2">
        <f t="shared" si="9"/>
        <v>0</v>
      </c>
      <c r="M8" s="73">
        <f t="shared" si="10"/>
        <v>0</v>
      </c>
    </row>
    <row r="9" spans="1:13" x14ac:dyDescent="0.45">
      <c r="A9" s="3" t="s">
        <v>115</v>
      </c>
      <c r="B9" s="123">
        <v>1271</v>
      </c>
      <c r="C9" s="134" t="str">
        <f t="shared" si="0"/>
        <v>Bet 1,001-3,000</v>
      </c>
      <c r="D9" s="106">
        <f t="shared" si="1"/>
        <v>0</v>
      </c>
      <c r="E9" s="2">
        <f t="shared" si="2"/>
        <v>0</v>
      </c>
      <c r="F9" s="2">
        <f t="shared" si="3"/>
        <v>0</v>
      </c>
      <c r="G9" s="2">
        <f t="shared" si="4"/>
        <v>1</v>
      </c>
      <c r="H9" s="2">
        <f t="shared" si="5"/>
        <v>0</v>
      </c>
      <c r="I9" s="2">
        <f t="shared" si="6"/>
        <v>0</v>
      </c>
      <c r="J9" s="2">
        <f t="shared" si="7"/>
        <v>0</v>
      </c>
      <c r="K9" s="2">
        <f t="shared" si="8"/>
        <v>0</v>
      </c>
      <c r="L9" s="2">
        <f t="shared" si="9"/>
        <v>0</v>
      </c>
      <c r="M9" s="73">
        <f t="shared" si="10"/>
        <v>0</v>
      </c>
    </row>
    <row r="10" spans="1:13" x14ac:dyDescent="0.45">
      <c r="A10" s="4" t="s">
        <v>114</v>
      </c>
      <c r="B10" s="122">
        <v>2950</v>
      </c>
      <c r="C10" s="134" t="str">
        <f t="shared" si="0"/>
        <v>Bet 1,001-3,000</v>
      </c>
      <c r="D10" s="106">
        <f t="shared" si="1"/>
        <v>0</v>
      </c>
      <c r="E10" s="2">
        <f t="shared" si="2"/>
        <v>0</v>
      </c>
      <c r="F10" s="2">
        <f t="shared" si="3"/>
        <v>0</v>
      </c>
      <c r="G10" s="2">
        <f t="shared" si="4"/>
        <v>1</v>
      </c>
      <c r="H10" s="2">
        <f t="shared" si="5"/>
        <v>0</v>
      </c>
      <c r="I10" s="2">
        <f t="shared" si="6"/>
        <v>0</v>
      </c>
      <c r="J10" s="2">
        <f t="shared" si="7"/>
        <v>0</v>
      </c>
      <c r="K10" s="2">
        <f t="shared" si="8"/>
        <v>0</v>
      </c>
      <c r="L10" s="2">
        <f t="shared" si="9"/>
        <v>0</v>
      </c>
      <c r="M10" s="73">
        <f t="shared" si="10"/>
        <v>0</v>
      </c>
    </row>
    <row r="11" spans="1:13" x14ac:dyDescent="0.45">
      <c r="A11" s="3" t="s">
        <v>113</v>
      </c>
      <c r="B11" s="124">
        <v>3598</v>
      </c>
      <c r="C11" s="134" t="str">
        <f t="shared" si="0"/>
        <v>Bet 3,001-6,000</v>
      </c>
      <c r="D11" s="106">
        <f t="shared" si="1"/>
        <v>0</v>
      </c>
      <c r="E11" s="2">
        <f t="shared" si="2"/>
        <v>0</v>
      </c>
      <c r="F11" s="2">
        <f t="shared" si="3"/>
        <v>0</v>
      </c>
      <c r="G11" s="2">
        <f t="shared" si="4"/>
        <v>0</v>
      </c>
      <c r="H11" s="2">
        <f t="shared" si="5"/>
        <v>1</v>
      </c>
      <c r="I11" s="2">
        <f t="shared" si="6"/>
        <v>0</v>
      </c>
      <c r="J11" s="2">
        <f t="shared" si="7"/>
        <v>0</v>
      </c>
      <c r="K11" s="2">
        <f t="shared" si="8"/>
        <v>0</v>
      </c>
      <c r="L11" s="2">
        <f t="shared" si="9"/>
        <v>0</v>
      </c>
      <c r="M11" s="73">
        <f t="shared" si="10"/>
        <v>0</v>
      </c>
    </row>
    <row r="12" spans="1:13" x14ac:dyDescent="0.45">
      <c r="A12" s="4" t="s">
        <v>193</v>
      </c>
      <c r="B12" s="122">
        <v>540</v>
      </c>
      <c r="C12" s="134" t="str">
        <f t="shared" si="0"/>
        <v>Bet 301-1,000</v>
      </c>
      <c r="D12" s="106">
        <f t="shared" si="1"/>
        <v>0</v>
      </c>
      <c r="E12" s="2">
        <f t="shared" si="2"/>
        <v>0</v>
      </c>
      <c r="F12" s="2">
        <f t="shared" si="3"/>
        <v>1</v>
      </c>
      <c r="G12" s="2">
        <f t="shared" si="4"/>
        <v>0</v>
      </c>
      <c r="H12" s="2">
        <f t="shared" si="5"/>
        <v>0</v>
      </c>
      <c r="I12" s="2">
        <f t="shared" si="6"/>
        <v>0</v>
      </c>
      <c r="J12" s="2">
        <f t="shared" si="7"/>
        <v>0</v>
      </c>
      <c r="K12" s="2">
        <f t="shared" si="8"/>
        <v>0</v>
      </c>
      <c r="L12" s="2">
        <f t="shared" si="9"/>
        <v>0</v>
      </c>
      <c r="M12" s="73">
        <f t="shared" si="10"/>
        <v>0</v>
      </c>
    </row>
    <row r="13" spans="1:13" x14ac:dyDescent="0.45">
      <c r="A13" s="3" t="s">
        <v>112</v>
      </c>
      <c r="B13" s="123">
        <v>7210</v>
      </c>
      <c r="C13" s="134" t="str">
        <f t="shared" si="0"/>
        <v>Bet 6,001-10,000</v>
      </c>
      <c r="D13" s="106">
        <f t="shared" si="1"/>
        <v>0</v>
      </c>
      <c r="E13" s="2">
        <f t="shared" si="2"/>
        <v>0</v>
      </c>
      <c r="F13" s="2">
        <f t="shared" si="3"/>
        <v>0</v>
      </c>
      <c r="G13" s="2">
        <f t="shared" si="4"/>
        <v>0</v>
      </c>
      <c r="H13" s="2">
        <f t="shared" si="5"/>
        <v>0</v>
      </c>
      <c r="I13" s="2">
        <f t="shared" si="6"/>
        <v>1</v>
      </c>
      <c r="J13" s="2">
        <f t="shared" si="7"/>
        <v>0</v>
      </c>
      <c r="K13" s="2">
        <f t="shared" si="8"/>
        <v>0</v>
      </c>
      <c r="L13" s="2">
        <f t="shared" si="9"/>
        <v>0</v>
      </c>
      <c r="M13" s="73">
        <f t="shared" si="10"/>
        <v>0</v>
      </c>
    </row>
    <row r="14" spans="1:13" x14ac:dyDescent="0.45">
      <c r="A14" s="4" t="s">
        <v>111</v>
      </c>
      <c r="B14" s="125">
        <v>4002</v>
      </c>
      <c r="C14" s="134" t="str">
        <f t="shared" si="0"/>
        <v>Bet 3,001-6,000</v>
      </c>
      <c r="D14" s="106">
        <f t="shared" si="1"/>
        <v>0</v>
      </c>
      <c r="E14" s="2">
        <f t="shared" si="2"/>
        <v>0</v>
      </c>
      <c r="F14" s="2">
        <f t="shared" si="3"/>
        <v>0</v>
      </c>
      <c r="G14" s="2">
        <f t="shared" si="4"/>
        <v>0</v>
      </c>
      <c r="H14" s="2">
        <f t="shared" si="5"/>
        <v>1</v>
      </c>
      <c r="I14" s="2">
        <f t="shared" si="6"/>
        <v>0</v>
      </c>
      <c r="J14" s="2">
        <f t="shared" si="7"/>
        <v>0</v>
      </c>
      <c r="K14" s="2">
        <f t="shared" si="8"/>
        <v>0</v>
      </c>
      <c r="L14" s="2">
        <f t="shared" si="9"/>
        <v>0</v>
      </c>
      <c r="M14" s="73">
        <f t="shared" si="10"/>
        <v>0</v>
      </c>
    </row>
    <row r="15" spans="1:13" x14ac:dyDescent="0.45">
      <c r="A15" s="3" t="s">
        <v>180</v>
      </c>
      <c r="B15" s="124">
        <v>740</v>
      </c>
      <c r="C15" s="134" t="str">
        <f t="shared" si="0"/>
        <v>Bet 301-1,000</v>
      </c>
      <c r="D15" s="106">
        <f t="shared" si="1"/>
        <v>0</v>
      </c>
      <c r="E15" s="2">
        <f t="shared" si="2"/>
        <v>0</v>
      </c>
      <c r="F15" s="2">
        <f t="shared" si="3"/>
        <v>1</v>
      </c>
      <c r="G15" s="2">
        <f t="shared" si="4"/>
        <v>0</v>
      </c>
      <c r="H15" s="2">
        <f t="shared" si="5"/>
        <v>0</v>
      </c>
      <c r="I15" s="2">
        <f t="shared" si="6"/>
        <v>0</v>
      </c>
      <c r="J15" s="2">
        <f t="shared" si="7"/>
        <v>0</v>
      </c>
      <c r="K15" s="2">
        <f t="shared" si="8"/>
        <v>0</v>
      </c>
      <c r="L15" s="2">
        <f t="shared" si="9"/>
        <v>0</v>
      </c>
      <c r="M15" s="73">
        <f t="shared" si="10"/>
        <v>0</v>
      </c>
    </row>
    <row r="16" spans="1:13" x14ac:dyDescent="0.45">
      <c r="A16" s="4" t="s">
        <v>110</v>
      </c>
      <c r="B16" s="125">
        <v>740</v>
      </c>
      <c r="C16" s="134" t="str">
        <f t="shared" si="0"/>
        <v>Bet 301-1,000</v>
      </c>
      <c r="D16" s="106">
        <f t="shared" si="1"/>
        <v>0</v>
      </c>
      <c r="E16" s="2">
        <f t="shared" si="2"/>
        <v>0</v>
      </c>
      <c r="F16" s="2">
        <f t="shared" si="3"/>
        <v>1</v>
      </c>
      <c r="G16" s="2">
        <f t="shared" si="4"/>
        <v>0</v>
      </c>
      <c r="H16" s="2">
        <f t="shared" si="5"/>
        <v>0</v>
      </c>
      <c r="I16" s="2">
        <f t="shared" si="6"/>
        <v>0</v>
      </c>
      <c r="J16" s="2">
        <f t="shared" si="7"/>
        <v>0</v>
      </c>
      <c r="K16" s="2">
        <f t="shared" si="8"/>
        <v>0</v>
      </c>
      <c r="L16" s="2">
        <f t="shared" si="9"/>
        <v>0</v>
      </c>
      <c r="M16" s="73">
        <f t="shared" si="10"/>
        <v>0</v>
      </c>
    </row>
    <row r="17" spans="1:13" x14ac:dyDescent="0.45">
      <c r="A17" s="55" t="s">
        <v>109</v>
      </c>
      <c r="B17" s="124">
        <v>0</v>
      </c>
      <c r="C17" s="134" t="str">
        <f t="shared" si="0"/>
        <v>No Budget</v>
      </c>
      <c r="D17" s="106">
        <f t="shared" si="1"/>
        <v>1</v>
      </c>
      <c r="E17" s="2">
        <f t="shared" si="2"/>
        <v>0</v>
      </c>
      <c r="F17" s="2">
        <f t="shared" si="3"/>
        <v>0</v>
      </c>
      <c r="G17" s="2">
        <f t="shared" si="4"/>
        <v>0</v>
      </c>
      <c r="H17" s="2">
        <f t="shared" si="5"/>
        <v>0</v>
      </c>
      <c r="I17" s="2">
        <f t="shared" si="6"/>
        <v>0</v>
      </c>
      <c r="J17" s="2">
        <f t="shared" si="7"/>
        <v>0</v>
      </c>
      <c r="K17" s="2">
        <f t="shared" si="8"/>
        <v>0</v>
      </c>
      <c r="L17" s="2">
        <f t="shared" si="9"/>
        <v>0</v>
      </c>
      <c r="M17" s="73">
        <f t="shared" si="10"/>
        <v>0</v>
      </c>
    </row>
    <row r="18" spans="1:13" x14ac:dyDescent="0.45">
      <c r="A18" s="67" t="s">
        <v>241</v>
      </c>
      <c r="B18" s="125">
        <v>28000</v>
      </c>
      <c r="C18" s="134" t="str">
        <f t="shared" ref="C18" si="22">IF(B18=0,"No Budget",IF(B18&lt;=300,"300 or less",IF(B18&lt;=1000,"Bet 301-1,000",IF(B18&lt;=3000,"Bet 1,001-3,000",IF(B18&lt;=6000,"Bet 3,001-6,000",IF(B18&lt;=10000,"Bet 6,001-10,000",IF(B18&lt;=15000,"Bet 10,001-15,000",IF(B18&lt;=25000,"Bet 15,001-25,000",IF(B18&lt;=50000,"Bet 25,001-50,000","Above 50,001")))))))))</f>
        <v>Bet 25,001-50,000</v>
      </c>
      <c r="D18" s="106">
        <f t="shared" ref="D18" si="23">IF(C18="No Budget",1,0)</f>
        <v>0</v>
      </c>
      <c r="E18" s="2">
        <f t="shared" ref="E18" si="24">IF(C18="300 or less",1,0)</f>
        <v>0</v>
      </c>
      <c r="F18" s="2">
        <f t="shared" ref="F18" si="25">IF(C18="Bet 301-1,000",1,0)</f>
        <v>0</v>
      </c>
      <c r="G18" s="2">
        <f t="shared" ref="G18" si="26">IF(C18="Bet 1,001-3,000",1,0)</f>
        <v>0</v>
      </c>
      <c r="H18" s="2">
        <f t="shared" ref="H18" si="27">IF(C18="Bet 3,001-6,000",1,0)</f>
        <v>0</v>
      </c>
      <c r="I18" s="2">
        <f t="shared" ref="I18" si="28">IF(C18="Bet 6,001-10,000",1,0)</f>
        <v>0</v>
      </c>
      <c r="J18" s="2">
        <f t="shared" ref="J18" si="29">IF(C18="Bet 10,001-15,000",1,0)</f>
        <v>0</v>
      </c>
      <c r="K18" s="2">
        <f t="shared" ref="K18" si="30">IF(C18="Bet 15,001-25,000",1,0)</f>
        <v>0</v>
      </c>
      <c r="L18" s="2">
        <f t="shared" ref="L18" si="31">IF(C18="Bet 25,001-50,000",1,0)</f>
        <v>1</v>
      </c>
      <c r="M18" s="73">
        <f t="shared" ref="M18" si="32">IF(C18="Above 50,001",1,0)</f>
        <v>0</v>
      </c>
    </row>
    <row r="19" spans="1:13" x14ac:dyDescent="0.45">
      <c r="A19" s="55" t="s">
        <v>108</v>
      </c>
      <c r="B19" s="124">
        <v>1600</v>
      </c>
      <c r="C19" s="134" t="str">
        <f t="shared" si="0"/>
        <v>Bet 1,001-3,000</v>
      </c>
      <c r="D19" s="106">
        <f t="shared" si="1"/>
        <v>0</v>
      </c>
      <c r="E19" s="2">
        <f t="shared" si="2"/>
        <v>0</v>
      </c>
      <c r="F19" s="2">
        <f t="shared" si="3"/>
        <v>0</v>
      </c>
      <c r="G19" s="2">
        <f t="shared" si="4"/>
        <v>1</v>
      </c>
      <c r="H19" s="2">
        <f t="shared" si="5"/>
        <v>0</v>
      </c>
      <c r="I19" s="2">
        <f t="shared" si="6"/>
        <v>0</v>
      </c>
      <c r="J19" s="2">
        <f t="shared" si="7"/>
        <v>0</v>
      </c>
      <c r="K19" s="2">
        <f t="shared" si="8"/>
        <v>0</v>
      </c>
      <c r="L19" s="2">
        <f t="shared" si="9"/>
        <v>0</v>
      </c>
      <c r="M19" s="73">
        <f t="shared" si="10"/>
        <v>0</v>
      </c>
    </row>
    <row r="20" spans="1:13" x14ac:dyDescent="0.45">
      <c r="A20" s="67" t="s">
        <v>107</v>
      </c>
      <c r="B20" s="125">
        <v>846</v>
      </c>
      <c r="C20" s="134" t="str">
        <f t="shared" si="0"/>
        <v>Bet 301-1,000</v>
      </c>
      <c r="D20" s="106">
        <f t="shared" si="1"/>
        <v>0</v>
      </c>
      <c r="E20" s="2">
        <f t="shared" si="2"/>
        <v>0</v>
      </c>
      <c r="F20" s="2">
        <f t="shared" si="3"/>
        <v>1</v>
      </c>
      <c r="G20" s="2">
        <f t="shared" si="4"/>
        <v>0</v>
      </c>
      <c r="H20" s="2">
        <f t="shared" si="5"/>
        <v>0</v>
      </c>
      <c r="I20" s="2">
        <f t="shared" si="6"/>
        <v>0</v>
      </c>
      <c r="J20" s="2">
        <f t="shared" si="7"/>
        <v>0</v>
      </c>
      <c r="K20" s="2">
        <f t="shared" si="8"/>
        <v>0</v>
      </c>
      <c r="L20" s="2">
        <f t="shared" si="9"/>
        <v>0</v>
      </c>
      <c r="M20" s="73">
        <f t="shared" si="10"/>
        <v>0</v>
      </c>
    </row>
    <row r="21" spans="1:13" x14ac:dyDescent="0.45">
      <c r="A21" s="55" t="s">
        <v>106</v>
      </c>
      <c r="B21" s="124">
        <v>5808</v>
      </c>
      <c r="C21" s="134" t="str">
        <f t="shared" si="0"/>
        <v>Bet 3,001-6,000</v>
      </c>
      <c r="D21" s="106">
        <f t="shared" si="1"/>
        <v>0</v>
      </c>
      <c r="E21" s="2">
        <f t="shared" si="2"/>
        <v>0</v>
      </c>
      <c r="F21" s="2">
        <f t="shared" si="3"/>
        <v>0</v>
      </c>
      <c r="G21" s="2">
        <f t="shared" si="4"/>
        <v>0</v>
      </c>
      <c r="H21" s="2">
        <f t="shared" si="5"/>
        <v>1</v>
      </c>
      <c r="I21" s="2">
        <f t="shared" si="6"/>
        <v>0</v>
      </c>
      <c r="J21" s="2">
        <f t="shared" si="7"/>
        <v>0</v>
      </c>
      <c r="K21" s="2">
        <f t="shared" si="8"/>
        <v>0</v>
      </c>
      <c r="L21" s="2">
        <f t="shared" si="9"/>
        <v>0</v>
      </c>
      <c r="M21" s="73">
        <f t="shared" si="10"/>
        <v>0</v>
      </c>
    </row>
    <row r="22" spans="1:13" x14ac:dyDescent="0.45">
      <c r="A22" s="67" t="s">
        <v>234</v>
      </c>
      <c r="B22" s="125">
        <v>1550</v>
      </c>
      <c r="C22" s="134" t="str">
        <f t="shared" ref="C22" si="33">IF(B22=0,"No Budget",IF(B22&lt;=300,"300 or less",IF(B22&lt;=1000,"Bet 301-1,000",IF(B22&lt;=3000,"Bet 1,001-3,000",IF(B22&lt;=6000,"Bet 3,001-6,000",IF(B22&lt;=10000,"Bet 6,001-10,000",IF(B22&lt;=15000,"Bet 10,001-15,000",IF(B22&lt;=25000,"Bet 15,001-25,000",IF(B22&lt;=50000,"Bet 25,001-50,000","Above 50,001")))))))))</f>
        <v>Bet 1,001-3,000</v>
      </c>
      <c r="D22" s="106">
        <f t="shared" ref="D22" si="34">IF(C22="No Budget",1,0)</f>
        <v>0</v>
      </c>
      <c r="E22" s="2">
        <f t="shared" ref="E22" si="35">IF(C22="300 or less",1,0)</f>
        <v>0</v>
      </c>
      <c r="F22" s="2">
        <f t="shared" ref="F22" si="36">IF(C22="Bet 301-1,000",1,0)</f>
        <v>0</v>
      </c>
      <c r="G22" s="2">
        <f t="shared" ref="G22" si="37">IF(C22="Bet 1,001-3,000",1,0)</f>
        <v>1</v>
      </c>
      <c r="H22" s="2">
        <f t="shared" ref="H22" si="38">IF(C22="Bet 3,001-6,000",1,0)</f>
        <v>0</v>
      </c>
      <c r="I22" s="2">
        <f t="shared" ref="I22" si="39">IF(C22="Bet 6,001-10,000",1,0)</f>
        <v>0</v>
      </c>
      <c r="J22" s="2">
        <f t="shared" ref="J22" si="40">IF(C22="Bet 10,001-15,000",1,0)</f>
        <v>0</v>
      </c>
      <c r="K22" s="2">
        <f t="shared" ref="K22" si="41">IF(C22="Bet 15,001-25,000",1,0)</f>
        <v>0</v>
      </c>
      <c r="L22" s="2">
        <f t="shared" ref="L22" si="42">IF(C22="Bet 25,001-50,000",1,0)</f>
        <v>0</v>
      </c>
      <c r="M22" s="73">
        <f t="shared" ref="M22" si="43">IF(C22="Above 50,001",1,0)</f>
        <v>0</v>
      </c>
    </row>
    <row r="23" spans="1:13" x14ac:dyDescent="0.45">
      <c r="A23" s="55" t="s">
        <v>105</v>
      </c>
      <c r="B23" s="124">
        <v>950</v>
      </c>
      <c r="C23" s="134" t="str">
        <f t="shared" si="0"/>
        <v>Bet 301-1,000</v>
      </c>
      <c r="D23" s="106">
        <f t="shared" si="1"/>
        <v>0</v>
      </c>
      <c r="E23" s="2">
        <f t="shared" si="2"/>
        <v>0</v>
      </c>
      <c r="F23" s="2">
        <f t="shared" si="3"/>
        <v>1</v>
      </c>
      <c r="G23" s="2">
        <f t="shared" si="4"/>
        <v>0</v>
      </c>
      <c r="H23" s="2">
        <f t="shared" si="5"/>
        <v>0</v>
      </c>
      <c r="I23" s="2">
        <f t="shared" si="6"/>
        <v>0</v>
      </c>
      <c r="J23" s="2">
        <f t="shared" si="7"/>
        <v>0</v>
      </c>
      <c r="K23" s="2">
        <f t="shared" si="8"/>
        <v>0</v>
      </c>
      <c r="L23" s="2">
        <f t="shared" si="9"/>
        <v>0</v>
      </c>
      <c r="M23" s="73">
        <f t="shared" si="10"/>
        <v>0</v>
      </c>
    </row>
    <row r="24" spans="1:13" x14ac:dyDescent="0.45">
      <c r="A24" s="67" t="s">
        <v>104</v>
      </c>
      <c r="B24" s="125">
        <v>620</v>
      </c>
      <c r="C24" s="134" t="str">
        <f t="shared" si="0"/>
        <v>Bet 301-1,000</v>
      </c>
      <c r="D24" s="106">
        <f t="shared" si="1"/>
        <v>0</v>
      </c>
      <c r="E24" s="2">
        <f t="shared" si="2"/>
        <v>0</v>
      </c>
      <c r="F24" s="2">
        <f t="shared" si="3"/>
        <v>1</v>
      </c>
      <c r="G24" s="2">
        <f t="shared" si="4"/>
        <v>0</v>
      </c>
      <c r="H24" s="2">
        <f t="shared" si="5"/>
        <v>0</v>
      </c>
      <c r="I24" s="2">
        <f t="shared" si="6"/>
        <v>0</v>
      </c>
      <c r="J24" s="2">
        <f t="shared" si="7"/>
        <v>0</v>
      </c>
      <c r="K24" s="2">
        <f t="shared" si="8"/>
        <v>0</v>
      </c>
      <c r="L24" s="2">
        <f t="shared" si="9"/>
        <v>0</v>
      </c>
      <c r="M24" s="73">
        <f t="shared" si="10"/>
        <v>0</v>
      </c>
    </row>
    <row r="25" spans="1:13" x14ac:dyDescent="0.45">
      <c r="A25" s="55" t="s">
        <v>103</v>
      </c>
      <c r="B25" s="124">
        <v>3250</v>
      </c>
      <c r="C25" s="134" t="str">
        <f t="shared" si="0"/>
        <v>Bet 3,001-6,000</v>
      </c>
      <c r="D25" s="106">
        <f t="shared" si="1"/>
        <v>0</v>
      </c>
      <c r="E25" s="2">
        <f t="shared" si="2"/>
        <v>0</v>
      </c>
      <c r="F25" s="2">
        <f t="shared" si="3"/>
        <v>0</v>
      </c>
      <c r="G25" s="2">
        <f t="shared" si="4"/>
        <v>0</v>
      </c>
      <c r="H25" s="2">
        <f t="shared" si="5"/>
        <v>1</v>
      </c>
      <c r="I25" s="2">
        <f t="shared" si="6"/>
        <v>0</v>
      </c>
      <c r="J25" s="2">
        <f t="shared" si="7"/>
        <v>0</v>
      </c>
      <c r="K25" s="2">
        <f t="shared" si="8"/>
        <v>0</v>
      </c>
      <c r="L25" s="2">
        <f t="shared" si="9"/>
        <v>0</v>
      </c>
      <c r="M25" s="73">
        <f t="shared" si="10"/>
        <v>0</v>
      </c>
    </row>
    <row r="26" spans="1:13" x14ac:dyDescent="0.45">
      <c r="A26" s="67" t="s">
        <v>102</v>
      </c>
      <c r="B26" s="125">
        <v>2400</v>
      </c>
      <c r="C26" s="134" t="str">
        <f t="shared" si="0"/>
        <v>Bet 1,001-3,000</v>
      </c>
      <c r="D26" s="106">
        <f t="shared" si="1"/>
        <v>0</v>
      </c>
      <c r="E26" s="2">
        <f t="shared" si="2"/>
        <v>0</v>
      </c>
      <c r="F26" s="2">
        <f t="shared" si="3"/>
        <v>0</v>
      </c>
      <c r="G26" s="2">
        <f t="shared" si="4"/>
        <v>1</v>
      </c>
      <c r="H26" s="2">
        <f t="shared" si="5"/>
        <v>0</v>
      </c>
      <c r="I26" s="2">
        <f t="shared" si="6"/>
        <v>0</v>
      </c>
      <c r="J26" s="2">
        <f t="shared" si="7"/>
        <v>0</v>
      </c>
      <c r="K26" s="2">
        <f t="shared" si="8"/>
        <v>0</v>
      </c>
      <c r="L26" s="2">
        <f t="shared" si="9"/>
        <v>0</v>
      </c>
      <c r="M26" s="73">
        <f t="shared" si="10"/>
        <v>0</v>
      </c>
    </row>
    <row r="27" spans="1:13" x14ac:dyDescent="0.45">
      <c r="A27" s="55" t="s">
        <v>101</v>
      </c>
      <c r="B27" s="124">
        <v>0</v>
      </c>
      <c r="C27" s="134" t="str">
        <f t="shared" si="0"/>
        <v>No Budget</v>
      </c>
      <c r="D27" s="106">
        <f t="shared" si="1"/>
        <v>1</v>
      </c>
      <c r="E27" s="2">
        <f t="shared" si="2"/>
        <v>0</v>
      </c>
      <c r="F27" s="2">
        <f t="shared" si="3"/>
        <v>0</v>
      </c>
      <c r="G27" s="2">
        <f t="shared" si="4"/>
        <v>0</v>
      </c>
      <c r="H27" s="2">
        <f t="shared" si="5"/>
        <v>0</v>
      </c>
      <c r="I27" s="2">
        <f t="shared" si="6"/>
        <v>0</v>
      </c>
      <c r="J27" s="2">
        <f t="shared" si="7"/>
        <v>0</v>
      </c>
      <c r="K27" s="2">
        <f t="shared" si="8"/>
        <v>0</v>
      </c>
      <c r="L27" s="2">
        <f t="shared" si="9"/>
        <v>0</v>
      </c>
      <c r="M27" s="73">
        <f t="shared" si="10"/>
        <v>0</v>
      </c>
    </row>
    <row r="28" spans="1:13" x14ac:dyDescent="0.45">
      <c r="A28" s="67" t="s">
        <v>100</v>
      </c>
      <c r="B28" s="125">
        <v>3950</v>
      </c>
      <c r="C28" s="134" t="str">
        <f t="shared" si="0"/>
        <v>Bet 3,001-6,000</v>
      </c>
      <c r="D28" s="106">
        <f t="shared" si="1"/>
        <v>0</v>
      </c>
      <c r="E28" s="2">
        <f t="shared" si="2"/>
        <v>0</v>
      </c>
      <c r="F28" s="2">
        <f t="shared" si="3"/>
        <v>0</v>
      </c>
      <c r="G28" s="2">
        <f t="shared" si="4"/>
        <v>0</v>
      </c>
      <c r="H28" s="2">
        <f t="shared" si="5"/>
        <v>1</v>
      </c>
      <c r="I28" s="2">
        <f t="shared" si="6"/>
        <v>0</v>
      </c>
      <c r="J28" s="2">
        <f t="shared" si="7"/>
        <v>0</v>
      </c>
      <c r="K28" s="2">
        <f t="shared" si="8"/>
        <v>0</v>
      </c>
      <c r="L28" s="2">
        <f t="shared" si="9"/>
        <v>0</v>
      </c>
      <c r="M28" s="73">
        <f t="shared" si="10"/>
        <v>0</v>
      </c>
    </row>
    <row r="29" spans="1:13" x14ac:dyDescent="0.45">
      <c r="A29" s="55" t="s">
        <v>99</v>
      </c>
      <c r="B29" s="124">
        <v>3120</v>
      </c>
      <c r="C29" s="134" t="str">
        <f t="shared" si="0"/>
        <v>Bet 3,001-6,000</v>
      </c>
      <c r="D29" s="106">
        <f t="shared" si="1"/>
        <v>0</v>
      </c>
      <c r="E29" s="2">
        <f t="shared" si="2"/>
        <v>0</v>
      </c>
      <c r="F29" s="2">
        <f t="shared" si="3"/>
        <v>0</v>
      </c>
      <c r="G29" s="2">
        <f t="shared" si="4"/>
        <v>0</v>
      </c>
      <c r="H29" s="2">
        <f t="shared" si="5"/>
        <v>1</v>
      </c>
      <c r="I29" s="2">
        <f t="shared" si="6"/>
        <v>0</v>
      </c>
      <c r="J29" s="2">
        <f t="shared" si="7"/>
        <v>0</v>
      </c>
      <c r="K29" s="2">
        <f t="shared" si="8"/>
        <v>0</v>
      </c>
      <c r="L29" s="2">
        <f t="shared" si="9"/>
        <v>0</v>
      </c>
      <c r="M29" s="73">
        <f t="shared" si="10"/>
        <v>0</v>
      </c>
    </row>
    <row r="30" spans="1:13" x14ac:dyDescent="0.45">
      <c r="A30" s="67" t="s">
        <v>98</v>
      </c>
      <c r="B30" s="125">
        <v>900</v>
      </c>
      <c r="C30" s="134" t="str">
        <f t="shared" si="0"/>
        <v>Bet 301-1,000</v>
      </c>
      <c r="D30" s="106">
        <f t="shared" si="1"/>
        <v>0</v>
      </c>
      <c r="E30" s="2">
        <f t="shared" si="2"/>
        <v>0</v>
      </c>
      <c r="F30" s="2">
        <f t="shared" si="3"/>
        <v>1</v>
      </c>
      <c r="G30" s="2">
        <f t="shared" si="4"/>
        <v>0</v>
      </c>
      <c r="H30" s="2">
        <f t="shared" si="5"/>
        <v>0</v>
      </c>
      <c r="I30" s="2">
        <f t="shared" si="6"/>
        <v>0</v>
      </c>
      <c r="J30" s="2">
        <f t="shared" si="7"/>
        <v>0</v>
      </c>
      <c r="K30" s="2">
        <f t="shared" si="8"/>
        <v>0</v>
      </c>
      <c r="L30" s="2">
        <f t="shared" si="9"/>
        <v>0</v>
      </c>
      <c r="M30" s="73">
        <f t="shared" si="10"/>
        <v>0</v>
      </c>
    </row>
    <row r="31" spans="1:13" x14ac:dyDescent="0.45">
      <c r="A31" s="55" t="s">
        <v>181</v>
      </c>
      <c r="B31" s="124">
        <v>300</v>
      </c>
      <c r="C31" s="134" t="str">
        <f t="shared" ref="C31" si="44">IF(B31=0,"No Budget",IF(B31&lt;=300,"300 or less",IF(B31&lt;=1000,"Bet 301-1,000",IF(B31&lt;=3000,"Bet 1,001-3,000",IF(B31&lt;=6000,"Bet 3,001-6,000",IF(B31&lt;=10000,"Bet 6,001-10,000",IF(B31&lt;=15000,"Bet 10,001-15,000",IF(B31&lt;=25000,"Bet 15,001-25,000",IF(B31&lt;=50000,"Bet 25,001-50,000","Above 50,001")))))))))</f>
        <v>300 or less</v>
      </c>
      <c r="D31" s="106">
        <f t="shared" ref="D31" si="45">IF(C31="No Budget",1,0)</f>
        <v>0</v>
      </c>
      <c r="E31" s="2">
        <f t="shared" ref="E31" si="46">IF(C31="300 or less",1,0)</f>
        <v>1</v>
      </c>
      <c r="F31" s="2">
        <f t="shared" ref="F31" si="47">IF(C31="Bet 301-1,000",1,0)</f>
        <v>0</v>
      </c>
      <c r="G31" s="2">
        <f t="shared" ref="G31" si="48">IF(C31="Bet 1,001-3,000",1,0)</f>
        <v>0</v>
      </c>
      <c r="H31" s="2">
        <f t="shared" ref="H31" si="49">IF(C31="Bet 3,001-6,000",1,0)</f>
        <v>0</v>
      </c>
      <c r="I31" s="2">
        <f t="shared" ref="I31" si="50">IF(C31="Bet 6,001-10,000",1,0)</f>
        <v>0</v>
      </c>
      <c r="J31" s="2">
        <f t="shared" ref="J31" si="51">IF(C31="Bet 10,001-15,000",1,0)</f>
        <v>0</v>
      </c>
      <c r="K31" s="2">
        <f t="shared" ref="K31" si="52">IF(C31="Bet 15,001-25,000",1,0)</f>
        <v>0</v>
      </c>
      <c r="L31" s="2">
        <f t="shared" ref="L31" si="53">IF(C31="Bet 25,001-50,000",1,0)</f>
        <v>0</v>
      </c>
      <c r="M31" s="73">
        <f t="shared" ref="M31" si="54">IF(C31="Above 50,001",1,0)</f>
        <v>0</v>
      </c>
    </row>
    <row r="32" spans="1:13" x14ac:dyDescent="0.45">
      <c r="A32" s="67" t="s">
        <v>97</v>
      </c>
      <c r="B32" s="125">
        <v>810</v>
      </c>
      <c r="C32" s="134" t="str">
        <f t="shared" si="0"/>
        <v>Bet 301-1,000</v>
      </c>
      <c r="D32" s="106">
        <f t="shared" si="1"/>
        <v>0</v>
      </c>
      <c r="E32" s="2">
        <f t="shared" si="2"/>
        <v>0</v>
      </c>
      <c r="F32" s="2">
        <f t="shared" si="3"/>
        <v>1</v>
      </c>
      <c r="G32" s="2">
        <f t="shared" si="4"/>
        <v>0</v>
      </c>
      <c r="H32" s="2">
        <f t="shared" si="5"/>
        <v>0</v>
      </c>
      <c r="I32" s="2">
        <f t="shared" si="6"/>
        <v>0</v>
      </c>
      <c r="J32" s="2">
        <f t="shared" si="7"/>
        <v>0</v>
      </c>
      <c r="K32" s="2">
        <f t="shared" si="8"/>
        <v>0</v>
      </c>
      <c r="L32" s="2">
        <f t="shared" si="9"/>
        <v>0</v>
      </c>
      <c r="M32" s="73">
        <f t="shared" si="10"/>
        <v>0</v>
      </c>
    </row>
    <row r="33" spans="1:13" x14ac:dyDescent="0.45">
      <c r="A33" s="55" t="s">
        <v>96</v>
      </c>
      <c r="B33" s="124">
        <v>1812</v>
      </c>
      <c r="C33" s="134" t="str">
        <f t="shared" si="0"/>
        <v>Bet 1,001-3,000</v>
      </c>
      <c r="D33" s="106">
        <f t="shared" si="1"/>
        <v>0</v>
      </c>
      <c r="E33" s="2">
        <f t="shared" si="2"/>
        <v>0</v>
      </c>
      <c r="F33" s="2">
        <f t="shared" si="3"/>
        <v>0</v>
      </c>
      <c r="G33" s="2">
        <f t="shared" si="4"/>
        <v>1</v>
      </c>
      <c r="H33" s="2">
        <f t="shared" si="5"/>
        <v>0</v>
      </c>
      <c r="I33" s="2">
        <f t="shared" si="6"/>
        <v>0</v>
      </c>
      <c r="J33" s="2">
        <f t="shared" si="7"/>
        <v>0</v>
      </c>
      <c r="K33" s="2">
        <f t="shared" si="8"/>
        <v>0</v>
      </c>
      <c r="L33" s="2">
        <f t="shared" si="9"/>
        <v>0</v>
      </c>
      <c r="M33" s="73">
        <f t="shared" si="10"/>
        <v>0</v>
      </c>
    </row>
    <row r="34" spans="1:13" x14ac:dyDescent="0.45">
      <c r="A34" s="67" t="s">
        <v>194</v>
      </c>
      <c r="B34" s="125">
        <v>300</v>
      </c>
      <c r="C34" s="134" t="str">
        <f t="shared" si="0"/>
        <v>300 or less</v>
      </c>
      <c r="D34" s="106">
        <f t="shared" si="1"/>
        <v>0</v>
      </c>
      <c r="E34" s="2">
        <f t="shared" si="2"/>
        <v>1</v>
      </c>
      <c r="F34" s="2">
        <f t="shared" si="3"/>
        <v>0</v>
      </c>
      <c r="G34" s="2">
        <f t="shared" si="4"/>
        <v>0</v>
      </c>
      <c r="H34" s="2">
        <f t="shared" si="5"/>
        <v>0</v>
      </c>
      <c r="I34" s="2">
        <f t="shared" si="6"/>
        <v>0</v>
      </c>
      <c r="J34" s="2">
        <f t="shared" si="7"/>
        <v>0</v>
      </c>
      <c r="K34" s="2">
        <f t="shared" si="8"/>
        <v>0</v>
      </c>
      <c r="L34" s="2">
        <f t="shared" si="9"/>
        <v>0</v>
      </c>
      <c r="M34" s="73">
        <f t="shared" si="10"/>
        <v>0</v>
      </c>
    </row>
    <row r="35" spans="1:13" x14ac:dyDescent="0.45">
      <c r="A35" s="55" t="s">
        <v>95</v>
      </c>
      <c r="B35" s="124">
        <v>1000</v>
      </c>
      <c r="C35" s="134" t="str">
        <f t="shared" si="0"/>
        <v>Bet 301-1,000</v>
      </c>
      <c r="D35" s="106">
        <f t="shared" si="1"/>
        <v>0</v>
      </c>
      <c r="E35" s="2">
        <f t="shared" si="2"/>
        <v>0</v>
      </c>
      <c r="F35" s="2">
        <f t="shared" si="3"/>
        <v>1</v>
      </c>
      <c r="G35" s="2">
        <f t="shared" si="4"/>
        <v>0</v>
      </c>
      <c r="H35" s="2">
        <f t="shared" si="5"/>
        <v>0</v>
      </c>
      <c r="I35" s="2">
        <f t="shared" si="6"/>
        <v>0</v>
      </c>
      <c r="J35" s="2">
        <f t="shared" si="7"/>
        <v>0</v>
      </c>
      <c r="K35" s="2">
        <f t="shared" si="8"/>
        <v>0</v>
      </c>
      <c r="L35" s="2">
        <f t="shared" si="9"/>
        <v>0</v>
      </c>
      <c r="M35" s="73">
        <f t="shared" si="10"/>
        <v>0</v>
      </c>
    </row>
    <row r="36" spans="1:13" x14ac:dyDescent="0.45">
      <c r="A36" s="67" t="s">
        <v>94</v>
      </c>
      <c r="B36" s="125">
        <v>300</v>
      </c>
      <c r="C36" s="134" t="str">
        <f t="shared" si="0"/>
        <v>300 or less</v>
      </c>
      <c r="D36" s="106">
        <f t="shared" si="1"/>
        <v>0</v>
      </c>
      <c r="E36" s="2">
        <f t="shared" si="2"/>
        <v>1</v>
      </c>
      <c r="F36" s="2">
        <f t="shared" si="3"/>
        <v>0</v>
      </c>
      <c r="G36" s="2">
        <f t="shared" si="4"/>
        <v>0</v>
      </c>
      <c r="H36" s="2">
        <f t="shared" si="5"/>
        <v>0</v>
      </c>
      <c r="I36" s="2">
        <f t="shared" si="6"/>
        <v>0</v>
      </c>
      <c r="J36" s="2">
        <f t="shared" si="7"/>
        <v>0</v>
      </c>
      <c r="K36" s="2">
        <f t="shared" si="8"/>
        <v>0</v>
      </c>
      <c r="L36" s="2">
        <f t="shared" si="9"/>
        <v>0</v>
      </c>
      <c r="M36" s="73">
        <f t="shared" si="10"/>
        <v>0</v>
      </c>
    </row>
    <row r="37" spans="1:13" x14ac:dyDescent="0.45">
      <c r="A37" s="55" t="s">
        <v>195</v>
      </c>
      <c r="B37" s="124">
        <v>5340</v>
      </c>
      <c r="C37" s="134" t="str">
        <f t="shared" si="0"/>
        <v>Bet 3,001-6,000</v>
      </c>
      <c r="D37" s="106">
        <f t="shared" si="1"/>
        <v>0</v>
      </c>
      <c r="E37" s="2">
        <f t="shared" si="2"/>
        <v>0</v>
      </c>
      <c r="F37" s="2">
        <f t="shared" si="3"/>
        <v>0</v>
      </c>
      <c r="G37" s="2">
        <f t="shared" si="4"/>
        <v>0</v>
      </c>
      <c r="H37" s="2">
        <f t="shared" si="5"/>
        <v>1</v>
      </c>
      <c r="I37" s="2">
        <f t="shared" si="6"/>
        <v>0</v>
      </c>
      <c r="J37" s="2">
        <f t="shared" si="7"/>
        <v>0</v>
      </c>
      <c r="K37" s="2">
        <f t="shared" si="8"/>
        <v>0</v>
      </c>
      <c r="L37" s="2">
        <f t="shared" si="9"/>
        <v>0</v>
      </c>
      <c r="M37" s="73">
        <f t="shared" si="10"/>
        <v>0</v>
      </c>
    </row>
    <row r="38" spans="1:13" x14ac:dyDescent="0.45">
      <c r="A38" s="67" t="s">
        <v>93</v>
      </c>
      <c r="B38" s="125">
        <v>960</v>
      </c>
      <c r="C38" s="134" t="str">
        <f t="shared" si="0"/>
        <v>Bet 301-1,000</v>
      </c>
      <c r="D38" s="106">
        <f t="shared" si="1"/>
        <v>0</v>
      </c>
      <c r="E38" s="2">
        <f t="shared" si="2"/>
        <v>0</v>
      </c>
      <c r="F38" s="2">
        <f t="shared" si="3"/>
        <v>1</v>
      </c>
      <c r="G38" s="2">
        <f t="shared" si="4"/>
        <v>0</v>
      </c>
      <c r="H38" s="2">
        <f t="shared" si="5"/>
        <v>0</v>
      </c>
      <c r="I38" s="2">
        <f t="shared" si="6"/>
        <v>0</v>
      </c>
      <c r="J38" s="2">
        <f t="shared" si="7"/>
        <v>0</v>
      </c>
      <c r="K38" s="2">
        <f t="shared" si="8"/>
        <v>0</v>
      </c>
      <c r="L38" s="2">
        <f t="shared" si="9"/>
        <v>0</v>
      </c>
      <c r="M38" s="73">
        <f t="shared" si="10"/>
        <v>0</v>
      </c>
    </row>
    <row r="39" spans="1:13" x14ac:dyDescent="0.45">
      <c r="A39" s="55" t="s">
        <v>92</v>
      </c>
      <c r="B39" s="124">
        <v>5650</v>
      </c>
      <c r="C39" s="134" t="str">
        <f t="shared" si="0"/>
        <v>Bet 3,001-6,000</v>
      </c>
      <c r="D39" s="106">
        <f t="shared" si="1"/>
        <v>0</v>
      </c>
      <c r="E39" s="2">
        <f t="shared" si="2"/>
        <v>0</v>
      </c>
      <c r="F39" s="2">
        <f t="shared" si="3"/>
        <v>0</v>
      </c>
      <c r="G39" s="2">
        <f t="shared" si="4"/>
        <v>0</v>
      </c>
      <c r="H39" s="2">
        <f t="shared" si="5"/>
        <v>1</v>
      </c>
      <c r="I39" s="2">
        <f t="shared" si="6"/>
        <v>0</v>
      </c>
      <c r="J39" s="2">
        <f t="shared" si="7"/>
        <v>0</v>
      </c>
      <c r="K39" s="2">
        <f t="shared" si="8"/>
        <v>0</v>
      </c>
      <c r="L39" s="2">
        <f t="shared" si="9"/>
        <v>0</v>
      </c>
      <c r="M39" s="73">
        <f t="shared" si="10"/>
        <v>0</v>
      </c>
    </row>
    <row r="40" spans="1:13" x14ac:dyDescent="0.45">
      <c r="A40" s="67" t="s">
        <v>91</v>
      </c>
      <c r="B40" s="125">
        <v>3000</v>
      </c>
      <c r="C40" s="134" t="str">
        <f t="shared" si="0"/>
        <v>Bet 1,001-3,000</v>
      </c>
      <c r="D40" s="106">
        <f t="shared" si="1"/>
        <v>0</v>
      </c>
      <c r="E40" s="2">
        <f t="shared" si="2"/>
        <v>0</v>
      </c>
      <c r="F40" s="2">
        <f t="shared" si="3"/>
        <v>0</v>
      </c>
      <c r="G40" s="2">
        <f t="shared" si="4"/>
        <v>1</v>
      </c>
      <c r="H40" s="2">
        <f t="shared" si="5"/>
        <v>0</v>
      </c>
      <c r="I40" s="2">
        <f t="shared" si="6"/>
        <v>0</v>
      </c>
      <c r="J40" s="2">
        <f t="shared" si="7"/>
        <v>0</v>
      </c>
      <c r="K40" s="2">
        <f t="shared" si="8"/>
        <v>0</v>
      </c>
      <c r="L40" s="2">
        <f t="shared" si="9"/>
        <v>0</v>
      </c>
      <c r="M40" s="73">
        <f t="shared" si="10"/>
        <v>0</v>
      </c>
    </row>
    <row r="41" spans="1:13" x14ac:dyDescent="0.45">
      <c r="A41" s="55" t="s">
        <v>90</v>
      </c>
      <c r="B41" s="124">
        <v>1520</v>
      </c>
      <c r="C41" s="134" t="str">
        <f t="shared" si="0"/>
        <v>Bet 1,001-3,000</v>
      </c>
      <c r="D41" s="106">
        <f t="shared" si="1"/>
        <v>0</v>
      </c>
      <c r="E41" s="2">
        <f t="shared" si="2"/>
        <v>0</v>
      </c>
      <c r="F41" s="2">
        <f t="shared" si="3"/>
        <v>0</v>
      </c>
      <c r="G41" s="2">
        <f t="shared" si="4"/>
        <v>1</v>
      </c>
      <c r="H41" s="2">
        <f t="shared" si="5"/>
        <v>0</v>
      </c>
      <c r="I41" s="2">
        <f t="shared" si="6"/>
        <v>0</v>
      </c>
      <c r="J41" s="2">
        <f t="shared" si="7"/>
        <v>0</v>
      </c>
      <c r="K41" s="2">
        <f t="shared" si="8"/>
        <v>0</v>
      </c>
      <c r="L41" s="2">
        <f t="shared" si="9"/>
        <v>0</v>
      </c>
      <c r="M41" s="73">
        <f t="shared" si="10"/>
        <v>0</v>
      </c>
    </row>
    <row r="42" spans="1:13" x14ac:dyDescent="0.45">
      <c r="A42" s="67" t="s">
        <v>89</v>
      </c>
      <c r="B42" s="125">
        <v>2070</v>
      </c>
      <c r="C42" s="134" t="str">
        <f t="shared" si="0"/>
        <v>Bet 1,001-3,000</v>
      </c>
      <c r="D42" s="106">
        <f t="shared" si="1"/>
        <v>0</v>
      </c>
      <c r="E42" s="2">
        <f t="shared" si="2"/>
        <v>0</v>
      </c>
      <c r="F42" s="2">
        <f t="shared" si="3"/>
        <v>0</v>
      </c>
      <c r="G42" s="2">
        <f t="shared" si="4"/>
        <v>1</v>
      </c>
      <c r="H42" s="2">
        <f t="shared" si="5"/>
        <v>0</v>
      </c>
      <c r="I42" s="2">
        <f t="shared" si="6"/>
        <v>0</v>
      </c>
      <c r="J42" s="2">
        <f t="shared" si="7"/>
        <v>0</v>
      </c>
      <c r="K42" s="2">
        <f t="shared" si="8"/>
        <v>0</v>
      </c>
      <c r="L42" s="2">
        <f t="shared" si="9"/>
        <v>0</v>
      </c>
      <c r="M42" s="73">
        <f t="shared" si="10"/>
        <v>0</v>
      </c>
    </row>
    <row r="43" spans="1:13" x14ac:dyDescent="0.45">
      <c r="A43" s="55" t="s">
        <v>88</v>
      </c>
      <c r="B43" s="124">
        <v>3640</v>
      </c>
      <c r="C43" s="134" t="str">
        <f t="shared" si="0"/>
        <v>Bet 3,001-6,000</v>
      </c>
      <c r="D43" s="106">
        <f t="shared" si="1"/>
        <v>0</v>
      </c>
      <c r="E43" s="2">
        <f t="shared" si="2"/>
        <v>0</v>
      </c>
      <c r="F43" s="2">
        <f t="shared" si="3"/>
        <v>0</v>
      </c>
      <c r="G43" s="2">
        <f t="shared" si="4"/>
        <v>0</v>
      </c>
      <c r="H43" s="2">
        <f t="shared" si="5"/>
        <v>1</v>
      </c>
      <c r="I43" s="2">
        <f t="shared" si="6"/>
        <v>0</v>
      </c>
      <c r="J43" s="2">
        <f t="shared" si="7"/>
        <v>0</v>
      </c>
      <c r="K43" s="2">
        <f t="shared" si="8"/>
        <v>0</v>
      </c>
      <c r="L43" s="2">
        <f t="shared" si="9"/>
        <v>0</v>
      </c>
      <c r="M43" s="73">
        <f t="shared" si="10"/>
        <v>0</v>
      </c>
    </row>
    <row r="44" spans="1:13" x14ac:dyDescent="0.45">
      <c r="A44" s="67" t="s">
        <v>87</v>
      </c>
      <c r="B44" s="125">
        <v>2250</v>
      </c>
      <c r="C44" s="134" t="str">
        <f t="shared" si="0"/>
        <v>Bet 1,001-3,000</v>
      </c>
      <c r="D44" s="106">
        <f t="shared" si="1"/>
        <v>0</v>
      </c>
      <c r="E44" s="2">
        <f t="shared" si="2"/>
        <v>0</v>
      </c>
      <c r="F44" s="2">
        <f t="shared" si="3"/>
        <v>0</v>
      </c>
      <c r="G44" s="2">
        <f t="shared" si="4"/>
        <v>1</v>
      </c>
      <c r="H44" s="2">
        <f t="shared" si="5"/>
        <v>0</v>
      </c>
      <c r="I44" s="2">
        <f t="shared" si="6"/>
        <v>0</v>
      </c>
      <c r="J44" s="2">
        <f t="shared" si="7"/>
        <v>0</v>
      </c>
      <c r="K44" s="2">
        <f t="shared" si="8"/>
        <v>0</v>
      </c>
      <c r="L44" s="2">
        <f t="shared" si="9"/>
        <v>0</v>
      </c>
      <c r="M44" s="73">
        <f t="shared" si="10"/>
        <v>0</v>
      </c>
    </row>
    <row r="45" spans="1:13" x14ac:dyDescent="0.45">
      <c r="A45" s="55" t="s">
        <v>86</v>
      </c>
      <c r="B45" s="124">
        <v>4400</v>
      </c>
      <c r="C45" s="134" t="str">
        <f t="shared" si="0"/>
        <v>Bet 3,001-6,000</v>
      </c>
      <c r="D45" s="106">
        <f t="shared" si="1"/>
        <v>0</v>
      </c>
      <c r="E45" s="2">
        <f t="shared" si="2"/>
        <v>0</v>
      </c>
      <c r="F45" s="2">
        <f t="shared" si="3"/>
        <v>0</v>
      </c>
      <c r="G45" s="2">
        <f t="shared" si="4"/>
        <v>0</v>
      </c>
      <c r="H45" s="2">
        <f t="shared" si="5"/>
        <v>1</v>
      </c>
      <c r="I45" s="2">
        <f t="shared" si="6"/>
        <v>0</v>
      </c>
      <c r="J45" s="2">
        <f t="shared" si="7"/>
        <v>0</v>
      </c>
      <c r="K45" s="2">
        <f t="shared" si="8"/>
        <v>0</v>
      </c>
      <c r="L45" s="2">
        <f t="shared" si="9"/>
        <v>0</v>
      </c>
      <c r="M45" s="73">
        <f t="shared" si="10"/>
        <v>0</v>
      </c>
    </row>
    <row r="46" spans="1:13" x14ac:dyDescent="0.45">
      <c r="A46" s="67" t="s">
        <v>196</v>
      </c>
      <c r="B46" s="125">
        <v>625</v>
      </c>
      <c r="C46" s="134" t="str">
        <f t="shared" si="0"/>
        <v>Bet 301-1,000</v>
      </c>
      <c r="D46" s="106">
        <f t="shared" si="1"/>
        <v>0</v>
      </c>
      <c r="E46" s="2">
        <f t="shared" si="2"/>
        <v>0</v>
      </c>
      <c r="F46" s="2">
        <f t="shared" si="3"/>
        <v>1</v>
      </c>
      <c r="G46" s="2">
        <f t="shared" si="4"/>
        <v>0</v>
      </c>
      <c r="H46" s="2">
        <f t="shared" si="5"/>
        <v>0</v>
      </c>
      <c r="I46" s="2">
        <f t="shared" si="6"/>
        <v>0</v>
      </c>
      <c r="J46" s="2">
        <f t="shared" si="7"/>
        <v>0</v>
      </c>
      <c r="K46" s="2">
        <f t="shared" si="8"/>
        <v>0</v>
      </c>
      <c r="L46" s="2">
        <f t="shared" si="9"/>
        <v>0</v>
      </c>
      <c r="M46" s="73">
        <f t="shared" si="10"/>
        <v>0</v>
      </c>
    </row>
    <row r="47" spans="1:13" x14ac:dyDescent="0.45">
      <c r="A47" s="55" t="s">
        <v>85</v>
      </c>
      <c r="B47" s="124">
        <v>8000</v>
      </c>
      <c r="C47" s="134" t="str">
        <f t="shared" si="0"/>
        <v>Bet 6,001-10,000</v>
      </c>
      <c r="D47" s="106">
        <f t="shared" si="1"/>
        <v>0</v>
      </c>
      <c r="E47" s="2">
        <f t="shared" si="2"/>
        <v>0</v>
      </c>
      <c r="F47" s="2">
        <f t="shared" si="3"/>
        <v>0</v>
      </c>
      <c r="G47" s="2">
        <f t="shared" si="4"/>
        <v>0</v>
      </c>
      <c r="H47" s="2">
        <f t="shared" si="5"/>
        <v>0</v>
      </c>
      <c r="I47" s="2">
        <f t="shared" si="6"/>
        <v>1</v>
      </c>
      <c r="J47" s="2">
        <f t="shared" si="7"/>
        <v>0</v>
      </c>
      <c r="K47" s="2">
        <f t="shared" si="8"/>
        <v>0</v>
      </c>
      <c r="L47" s="2">
        <f t="shared" si="9"/>
        <v>0</v>
      </c>
      <c r="M47" s="73">
        <f t="shared" si="10"/>
        <v>0</v>
      </c>
    </row>
    <row r="48" spans="1:13" x14ac:dyDescent="0.45">
      <c r="A48" s="67" t="s">
        <v>84</v>
      </c>
      <c r="B48" s="125">
        <v>55350</v>
      </c>
      <c r="C48" s="134" t="str">
        <f t="shared" si="0"/>
        <v>Above 50,001</v>
      </c>
      <c r="D48" s="106">
        <f t="shared" si="1"/>
        <v>0</v>
      </c>
      <c r="E48" s="2">
        <f t="shared" si="2"/>
        <v>0</v>
      </c>
      <c r="F48" s="2">
        <f t="shared" si="3"/>
        <v>0</v>
      </c>
      <c r="G48" s="2">
        <f t="shared" si="4"/>
        <v>0</v>
      </c>
      <c r="H48" s="2">
        <f t="shared" si="5"/>
        <v>0</v>
      </c>
      <c r="I48" s="2">
        <f t="shared" si="6"/>
        <v>0</v>
      </c>
      <c r="J48" s="2">
        <f t="shared" si="7"/>
        <v>0</v>
      </c>
      <c r="K48" s="2">
        <f t="shared" si="8"/>
        <v>0</v>
      </c>
      <c r="L48" s="2">
        <f t="shared" si="9"/>
        <v>0</v>
      </c>
      <c r="M48" s="73">
        <f t="shared" si="10"/>
        <v>1</v>
      </c>
    </row>
    <row r="49" spans="1:13" x14ac:dyDescent="0.45">
      <c r="A49" s="55" t="s">
        <v>83</v>
      </c>
      <c r="B49" s="124">
        <v>0</v>
      </c>
      <c r="C49" s="134" t="str">
        <f t="shared" si="0"/>
        <v>No Budget</v>
      </c>
      <c r="D49" s="106">
        <f t="shared" si="1"/>
        <v>1</v>
      </c>
      <c r="E49" s="2">
        <f t="shared" si="2"/>
        <v>0</v>
      </c>
      <c r="F49" s="2">
        <f t="shared" si="3"/>
        <v>0</v>
      </c>
      <c r="G49" s="2">
        <f t="shared" si="4"/>
        <v>0</v>
      </c>
      <c r="H49" s="2">
        <f t="shared" si="5"/>
        <v>0</v>
      </c>
      <c r="I49" s="2">
        <f t="shared" si="6"/>
        <v>0</v>
      </c>
      <c r="J49" s="2">
        <f t="shared" si="7"/>
        <v>0</v>
      </c>
      <c r="K49" s="2">
        <f t="shared" si="8"/>
        <v>0</v>
      </c>
      <c r="L49" s="2">
        <f t="shared" si="9"/>
        <v>0</v>
      </c>
      <c r="M49" s="73">
        <f t="shared" si="10"/>
        <v>0</v>
      </c>
    </row>
    <row r="50" spans="1:13" x14ac:dyDescent="0.45">
      <c r="A50" s="4" t="s">
        <v>82</v>
      </c>
      <c r="B50" s="125">
        <v>1330</v>
      </c>
      <c r="C50" s="134" t="str">
        <f t="shared" si="0"/>
        <v>Bet 1,001-3,000</v>
      </c>
      <c r="D50" s="106">
        <f t="shared" si="1"/>
        <v>0</v>
      </c>
      <c r="E50" s="2">
        <f t="shared" si="2"/>
        <v>0</v>
      </c>
      <c r="F50" s="2">
        <f t="shared" si="3"/>
        <v>0</v>
      </c>
      <c r="G50" s="2">
        <f t="shared" si="4"/>
        <v>1</v>
      </c>
      <c r="H50" s="2">
        <f t="shared" si="5"/>
        <v>0</v>
      </c>
      <c r="I50" s="2">
        <f t="shared" si="6"/>
        <v>0</v>
      </c>
      <c r="J50" s="2">
        <f t="shared" si="7"/>
        <v>0</v>
      </c>
      <c r="K50" s="2">
        <f t="shared" si="8"/>
        <v>0</v>
      </c>
      <c r="L50" s="2">
        <f t="shared" si="9"/>
        <v>0</v>
      </c>
      <c r="M50" s="73">
        <f t="shared" si="10"/>
        <v>0</v>
      </c>
    </row>
    <row r="51" spans="1:13" x14ac:dyDescent="0.45">
      <c r="A51" s="55" t="s">
        <v>182</v>
      </c>
      <c r="B51" s="124">
        <v>2680</v>
      </c>
      <c r="C51" s="134" t="str">
        <f t="shared" si="0"/>
        <v>Bet 1,001-3,000</v>
      </c>
      <c r="D51" s="106">
        <f t="shared" ref="D51" si="55">IF(C51="No Budget",1,0)</f>
        <v>0</v>
      </c>
      <c r="E51" s="2">
        <f t="shared" ref="E51" si="56">IF(C51="300 or less",1,0)</f>
        <v>0</v>
      </c>
      <c r="F51" s="2">
        <f t="shared" ref="F51" si="57">IF(C51="Bet 301-1,000",1,0)</f>
        <v>0</v>
      </c>
      <c r="G51" s="2">
        <f t="shared" ref="G51" si="58">IF(C51="Bet 1,001-3,000",1,0)</f>
        <v>1</v>
      </c>
      <c r="H51" s="2">
        <f t="shared" ref="H51" si="59">IF(C51="Bet 3,001-6,000",1,0)</f>
        <v>0</v>
      </c>
      <c r="I51" s="2">
        <f t="shared" ref="I51" si="60">IF(C51="Bet 6,001-10,000",1,0)</f>
        <v>0</v>
      </c>
      <c r="J51" s="2">
        <f t="shared" ref="J51" si="61">IF(C51="Bet 10,001-15,000",1,0)</f>
        <v>0</v>
      </c>
      <c r="K51" s="2">
        <f t="shared" ref="K51" si="62">IF(C51="Bet 15,001-25,000",1,0)</f>
        <v>0</v>
      </c>
      <c r="L51" s="2">
        <f t="shared" ref="L51" si="63">IF(C51="Bet 25,001-50,000",1,0)</f>
        <v>0</v>
      </c>
      <c r="M51" s="73">
        <f t="shared" ref="M51" si="64">IF(C51="Above 50,001",1,0)</f>
        <v>0</v>
      </c>
    </row>
    <row r="52" spans="1:13" x14ac:dyDescent="0.45">
      <c r="A52" s="80" t="s">
        <v>81</v>
      </c>
      <c r="B52" s="126">
        <v>750</v>
      </c>
      <c r="C52" s="134" t="str">
        <f t="shared" si="0"/>
        <v>Bet 301-1,000</v>
      </c>
      <c r="D52" s="106">
        <f t="shared" si="1"/>
        <v>0</v>
      </c>
      <c r="E52" s="2">
        <f t="shared" si="2"/>
        <v>0</v>
      </c>
      <c r="F52" s="2">
        <f t="shared" si="3"/>
        <v>1</v>
      </c>
      <c r="G52" s="2">
        <f t="shared" si="4"/>
        <v>0</v>
      </c>
      <c r="H52" s="2">
        <f t="shared" si="5"/>
        <v>0</v>
      </c>
      <c r="I52" s="2">
        <f t="shared" si="6"/>
        <v>0</v>
      </c>
      <c r="J52" s="2">
        <f t="shared" si="7"/>
        <v>0</v>
      </c>
      <c r="K52" s="2">
        <f t="shared" si="8"/>
        <v>0</v>
      </c>
      <c r="L52" s="2">
        <f t="shared" si="9"/>
        <v>0</v>
      </c>
      <c r="M52" s="73">
        <f t="shared" si="10"/>
        <v>0</v>
      </c>
    </row>
    <row r="53" spans="1:13" x14ac:dyDescent="0.45">
      <c r="A53" s="5" t="s">
        <v>80</v>
      </c>
      <c r="B53" s="5"/>
      <c r="C53" s="135"/>
      <c r="D53" s="40"/>
      <c r="E53" s="81"/>
      <c r="F53" s="81"/>
      <c r="G53" s="81"/>
      <c r="H53" s="81"/>
      <c r="I53" s="81"/>
      <c r="J53" s="81"/>
      <c r="K53" s="81"/>
      <c r="L53" s="81"/>
      <c r="M53" s="82"/>
    </row>
    <row r="54" spans="1:13" x14ac:dyDescent="0.45">
      <c r="A54" s="75" t="s">
        <v>79</v>
      </c>
      <c r="B54" s="127">
        <v>0</v>
      </c>
      <c r="C54" s="134" t="str">
        <f t="shared" ref="C54:C62" si="65">IF(B54=0,"No Budget",IF(B54&lt;=300,"300 or less",IF(B54&lt;=1000,"Bet 301-1,000",IF(B54&lt;=3000,"Bet 1,001-3,000",IF(B54&lt;=6000,"Bet 3,001-6,000",IF(B54&lt;=10000,"Bet 6,001-10,000",IF(B54&lt;=15000,"Bet 10,001-15,000",IF(B54&lt;=25000,"Bet 15,001-25,000",IF(B54&lt;=50000,"Bet 25,001-50,000","Above 50,001")))))))))</f>
        <v>No Budget</v>
      </c>
      <c r="D54" s="106">
        <f t="shared" ref="D54:D62" si="66">IF(C54="No Budget",1,0)</f>
        <v>1</v>
      </c>
      <c r="E54" s="2">
        <f t="shared" ref="E54:E62" si="67">IF(C54="300 or less",1,0)</f>
        <v>0</v>
      </c>
      <c r="F54" s="2">
        <f t="shared" ref="F54:F62" si="68">IF(C54="Bet 301-1,000",1,0)</f>
        <v>0</v>
      </c>
      <c r="G54" s="2">
        <f t="shared" ref="G54:G62" si="69">IF(C54="Bet 1,001-3,000",1,0)</f>
        <v>0</v>
      </c>
      <c r="H54" s="2">
        <f t="shared" ref="H54:H62" si="70">IF(C54="Bet 3,001-6,000",1,0)</f>
        <v>0</v>
      </c>
      <c r="I54" s="2">
        <f t="shared" ref="I54:I62" si="71">IF(C54="Bet 6,001-10,000",1,0)</f>
        <v>0</v>
      </c>
      <c r="J54" s="2">
        <f t="shared" ref="J54:J62" si="72">IF(C54="Bet 10,001-15,000",1,0)</f>
        <v>0</v>
      </c>
      <c r="K54" s="2">
        <f t="shared" ref="K54:K62" si="73">IF(C54="Bet 15,001-25,000",1,0)</f>
        <v>0</v>
      </c>
      <c r="L54" s="2">
        <f t="shared" ref="L54:L62" si="74">IF(C54="Bet 25,001-50,000",1,0)</f>
        <v>0</v>
      </c>
      <c r="M54" s="73">
        <f t="shared" ref="M54:M62" si="75">IF(C54="Above 50,001",1,0)</f>
        <v>0</v>
      </c>
    </row>
    <row r="55" spans="1:13" x14ac:dyDescent="0.45">
      <c r="A55" s="4" t="s">
        <v>78</v>
      </c>
      <c r="B55" s="125">
        <v>2000</v>
      </c>
      <c r="C55" s="134" t="str">
        <f t="shared" si="65"/>
        <v>Bet 1,001-3,000</v>
      </c>
      <c r="D55" s="106">
        <f t="shared" si="66"/>
        <v>0</v>
      </c>
      <c r="E55" s="2">
        <f t="shared" si="67"/>
        <v>0</v>
      </c>
      <c r="F55" s="2">
        <f t="shared" si="68"/>
        <v>0</v>
      </c>
      <c r="G55" s="2">
        <f t="shared" si="69"/>
        <v>1</v>
      </c>
      <c r="H55" s="2">
        <f t="shared" si="70"/>
        <v>0</v>
      </c>
      <c r="I55" s="2">
        <f t="shared" si="71"/>
        <v>0</v>
      </c>
      <c r="J55" s="2">
        <f t="shared" si="72"/>
        <v>0</v>
      </c>
      <c r="K55" s="2">
        <f t="shared" si="73"/>
        <v>0</v>
      </c>
      <c r="L55" s="2">
        <f t="shared" si="74"/>
        <v>0</v>
      </c>
      <c r="M55" s="73">
        <f t="shared" si="75"/>
        <v>0</v>
      </c>
    </row>
    <row r="56" spans="1:13" x14ac:dyDescent="0.45">
      <c r="A56" s="55" t="s">
        <v>77</v>
      </c>
      <c r="B56" s="124">
        <v>2050</v>
      </c>
      <c r="C56" s="134" t="str">
        <f t="shared" si="65"/>
        <v>Bet 1,001-3,000</v>
      </c>
      <c r="D56" s="106">
        <f t="shared" si="66"/>
        <v>0</v>
      </c>
      <c r="E56" s="2">
        <f t="shared" si="67"/>
        <v>0</v>
      </c>
      <c r="F56" s="2">
        <f t="shared" si="68"/>
        <v>0</v>
      </c>
      <c r="G56" s="2">
        <f t="shared" si="69"/>
        <v>1</v>
      </c>
      <c r="H56" s="2">
        <f t="shared" si="70"/>
        <v>0</v>
      </c>
      <c r="I56" s="2">
        <f t="shared" si="71"/>
        <v>0</v>
      </c>
      <c r="J56" s="2">
        <f t="shared" si="72"/>
        <v>0</v>
      </c>
      <c r="K56" s="2">
        <f t="shared" si="73"/>
        <v>0</v>
      </c>
      <c r="L56" s="2">
        <f t="shared" si="74"/>
        <v>0</v>
      </c>
      <c r="M56" s="73">
        <f t="shared" si="75"/>
        <v>0</v>
      </c>
    </row>
    <row r="57" spans="1:13" x14ac:dyDescent="0.45">
      <c r="A57" s="4" t="s">
        <v>76</v>
      </c>
      <c r="B57" s="125">
        <v>755</v>
      </c>
      <c r="C57" s="134" t="str">
        <f t="shared" si="65"/>
        <v>Bet 301-1,000</v>
      </c>
      <c r="D57" s="106">
        <f t="shared" si="66"/>
        <v>0</v>
      </c>
      <c r="E57" s="2">
        <f t="shared" si="67"/>
        <v>0</v>
      </c>
      <c r="F57" s="2">
        <f t="shared" si="68"/>
        <v>1</v>
      </c>
      <c r="G57" s="2">
        <f t="shared" si="69"/>
        <v>0</v>
      </c>
      <c r="H57" s="2">
        <f t="shared" si="70"/>
        <v>0</v>
      </c>
      <c r="I57" s="2">
        <f t="shared" si="71"/>
        <v>0</v>
      </c>
      <c r="J57" s="2">
        <f t="shared" si="72"/>
        <v>0</v>
      </c>
      <c r="K57" s="2">
        <f t="shared" si="73"/>
        <v>0</v>
      </c>
      <c r="L57" s="2">
        <f t="shared" si="74"/>
        <v>0</v>
      </c>
      <c r="M57" s="73">
        <f t="shared" si="75"/>
        <v>0</v>
      </c>
    </row>
    <row r="58" spans="1:13" x14ac:dyDescent="0.45">
      <c r="A58" s="3" t="s">
        <v>75</v>
      </c>
      <c r="B58" s="124">
        <v>4000</v>
      </c>
      <c r="C58" s="134" t="str">
        <f t="shared" si="65"/>
        <v>Bet 3,001-6,000</v>
      </c>
      <c r="D58" s="106">
        <f t="shared" si="66"/>
        <v>0</v>
      </c>
      <c r="E58" s="2">
        <f t="shared" si="67"/>
        <v>0</v>
      </c>
      <c r="F58" s="2">
        <f t="shared" si="68"/>
        <v>0</v>
      </c>
      <c r="G58" s="2">
        <f t="shared" si="69"/>
        <v>0</v>
      </c>
      <c r="H58" s="2">
        <f t="shared" si="70"/>
        <v>1</v>
      </c>
      <c r="I58" s="2">
        <f t="shared" si="71"/>
        <v>0</v>
      </c>
      <c r="J58" s="2">
        <f t="shared" si="72"/>
        <v>0</v>
      </c>
      <c r="K58" s="2">
        <f t="shared" si="73"/>
        <v>0</v>
      </c>
      <c r="L58" s="2">
        <f t="shared" si="74"/>
        <v>0</v>
      </c>
      <c r="M58" s="73">
        <f t="shared" si="75"/>
        <v>0</v>
      </c>
    </row>
    <row r="59" spans="1:13" x14ac:dyDescent="0.45">
      <c r="A59" s="4" t="s">
        <v>197</v>
      </c>
      <c r="B59" s="125">
        <v>3017</v>
      </c>
      <c r="C59" s="134" t="str">
        <f t="shared" si="65"/>
        <v>Bet 3,001-6,000</v>
      </c>
      <c r="D59" s="106">
        <f t="shared" si="66"/>
        <v>0</v>
      </c>
      <c r="E59" s="2">
        <f t="shared" si="67"/>
        <v>0</v>
      </c>
      <c r="F59" s="2">
        <f t="shared" si="68"/>
        <v>0</v>
      </c>
      <c r="G59" s="2">
        <f t="shared" si="69"/>
        <v>0</v>
      </c>
      <c r="H59" s="2">
        <f t="shared" si="70"/>
        <v>1</v>
      </c>
      <c r="I59" s="2">
        <f t="shared" si="71"/>
        <v>0</v>
      </c>
      <c r="J59" s="2">
        <f t="shared" si="72"/>
        <v>0</v>
      </c>
      <c r="K59" s="2">
        <f t="shared" si="73"/>
        <v>0</v>
      </c>
      <c r="L59" s="2">
        <f t="shared" si="74"/>
        <v>0</v>
      </c>
      <c r="M59" s="73">
        <f t="shared" si="75"/>
        <v>0</v>
      </c>
    </row>
    <row r="60" spans="1:13" x14ac:dyDescent="0.45">
      <c r="A60" s="3" t="s">
        <v>74</v>
      </c>
      <c r="B60" s="124">
        <v>1250</v>
      </c>
      <c r="C60" s="134" t="str">
        <f t="shared" si="65"/>
        <v>Bet 1,001-3,000</v>
      </c>
      <c r="D60" s="106">
        <f t="shared" si="66"/>
        <v>0</v>
      </c>
      <c r="E60" s="2">
        <f t="shared" si="67"/>
        <v>0</v>
      </c>
      <c r="F60" s="2">
        <f t="shared" si="68"/>
        <v>0</v>
      </c>
      <c r="G60" s="2">
        <f t="shared" si="69"/>
        <v>1</v>
      </c>
      <c r="H60" s="2">
        <f t="shared" si="70"/>
        <v>0</v>
      </c>
      <c r="I60" s="2">
        <f t="shared" si="71"/>
        <v>0</v>
      </c>
      <c r="J60" s="2">
        <f t="shared" si="72"/>
        <v>0</v>
      </c>
      <c r="K60" s="2">
        <f t="shared" si="73"/>
        <v>0</v>
      </c>
      <c r="L60" s="2">
        <f t="shared" si="74"/>
        <v>0</v>
      </c>
      <c r="M60" s="73">
        <f t="shared" si="75"/>
        <v>0</v>
      </c>
    </row>
    <row r="61" spans="1:13" x14ac:dyDescent="0.45">
      <c r="A61" s="4" t="s">
        <v>73</v>
      </c>
      <c r="B61" s="125">
        <v>1150</v>
      </c>
      <c r="C61" s="134" t="str">
        <f t="shared" si="65"/>
        <v>Bet 1,001-3,000</v>
      </c>
      <c r="D61" s="106">
        <f t="shared" si="66"/>
        <v>0</v>
      </c>
      <c r="E61" s="2">
        <f t="shared" si="67"/>
        <v>0</v>
      </c>
      <c r="F61" s="2">
        <f t="shared" si="68"/>
        <v>0</v>
      </c>
      <c r="G61" s="2">
        <f t="shared" si="69"/>
        <v>1</v>
      </c>
      <c r="H61" s="2">
        <f t="shared" si="70"/>
        <v>0</v>
      </c>
      <c r="I61" s="2">
        <f t="shared" si="71"/>
        <v>0</v>
      </c>
      <c r="J61" s="2">
        <f t="shared" si="72"/>
        <v>0</v>
      </c>
      <c r="K61" s="2">
        <f t="shared" si="73"/>
        <v>0</v>
      </c>
      <c r="L61" s="2">
        <f t="shared" si="74"/>
        <v>0</v>
      </c>
      <c r="M61" s="73">
        <f t="shared" si="75"/>
        <v>0</v>
      </c>
    </row>
    <row r="62" spans="1:13" x14ac:dyDescent="0.45">
      <c r="A62" s="62" t="s">
        <v>72</v>
      </c>
      <c r="B62" s="128">
        <v>4000</v>
      </c>
      <c r="C62" s="134" t="str">
        <f t="shared" si="65"/>
        <v>Bet 3,001-6,000</v>
      </c>
      <c r="D62" s="106">
        <f t="shared" si="66"/>
        <v>0</v>
      </c>
      <c r="E62" s="2">
        <f t="shared" si="67"/>
        <v>0</v>
      </c>
      <c r="F62" s="2">
        <f t="shared" si="68"/>
        <v>0</v>
      </c>
      <c r="G62" s="2">
        <f t="shared" si="69"/>
        <v>0</v>
      </c>
      <c r="H62" s="2">
        <f t="shared" si="70"/>
        <v>1</v>
      </c>
      <c r="I62" s="2">
        <f t="shared" si="71"/>
        <v>0</v>
      </c>
      <c r="J62" s="2">
        <f t="shared" si="72"/>
        <v>0</v>
      </c>
      <c r="K62" s="2">
        <f t="shared" si="73"/>
        <v>0</v>
      </c>
      <c r="L62" s="2">
        <f t="shared" si="74"/>
        <v>0</v>
      </c>
      <c r="M62" s="73">
        <f t="shared" si="75"/>
        <v>0</v>
      </c>
    </row>
    <row r="63" spans="1:13" x14ac:dyDescent="0.45">
      <c r="A63" s="5" t="s">
        <v>71</v>
      </c>
      <c r="B63" s="5"/>
      <c r="C63" s="135"/>
      <c r="D63" s="40"/>
      <c r="E63" s="81"/>
      <c r="F63" s="81"/>
      <c r="G63" s="81"/>
      <c r="H63" s="81"/>
      <c r="I63" s="81"/>
      <c r="J63" s="81"/>
      <c r="K63" s="81"/>
      <c r="L63" s="81"/>
      <c r="M63" s="82"/>
    </row>
    <row r="64" spans="1:13" x14ac:dyDescent="0.45">
      <c r="A64" s="83" t="s">
        <v>70</v>
      </c>
      <c r="B64" s="129">
        <v>1247</v>
      </c>
      <c r="C64" s="134" t="str">
        <f>IF(B64=0,"No Budget",IF(B64&lt;=300,"300 or less",IF(B64&lt;=1000,"Bet 301-1,000",IF(B64&lt;=3000,"Bet 1,001-3,000",IF(B64&lt;=6000,"Bet 3,001-6,000",IF(B64&lt;=10000,"Bet 6,001-10,000",IF(B64&lt;=15000,"Bet 10,001-15,000",IF(B64&lt;=25000,"Bet 15,001-25,000",IF(B64&lt;=50000,"Bet 25,001-50,000","Above 50,001")))))))))</f>
        <v>Bet 1,001-3,000</v>
      </c>
      <c r="D64" s="106">
        <f>IF(C64="No Budget",1,0)</f>
        <v>0</v>
      </c>
      <c r="E64" s="2">
        <f>IF(C64="300 or less",1,0)</f>
        <v>0</v>
      </c>
      <c r="F64" s="2">
        <f>IF(C64="Bet 301-1,000",1,0)</f>
        <v>0</v>
      </c>
      <c r="G64" s="2">
        <f>IF(C64="Bet 1,001-3,000",1,0)</f>
        <v>1</v>
      </c>
      <c r="H64" s="2">
        <f>IF(C64="Bet 3,001-6,000",1,0)</f>
        <v>0</v>
      </c>
      <c r="I64" s="2">
        <f>IF(C64="Bet 6,001-10,000",1,0)</f>
        <v>0</v>
      </c>
      <c r="J64" s="2">
        <f>IF(C64="Bet 10,001-15,000",1,0)</f>
        <v>0</v>
      </c>
      <c r="K64" s="2">
        <f>IF(C64="Bet 15,001-25,000",1,0)</f>
        <v>0</v>
      </c>
      <c r="L64" s="2">
        <f>IF(C64="Bet 25,001-50,000",1,0)</f>
        <v>0</v>
      </c>
      <c r="M64" s="73">
        <f>IF(C64="Above 50,001",1,0)</f>
        <v>0</v>
      </c>
    </row>
    <row r="65" spans="1:13" x14ac:dyDescent="0.45">
      <c r="A65" s="3" t="s">
        <v>192</v>
      </c>
      <c r="B65" s="124">
        <v>150</v>
      </c>
      <c r="C65" s="134" t="str">
        <f>IF(B65=0,"No Budget",IF(B65&lt;=300,"300 or less",IF(B65&lt;=1000,"Bet 301-1,000",IF(B65&lt;=3000,"Bet 1,001-3,000",IF(B65&lt;=6000,"Bet 3,001-6,000",IF(B65&lt;=10000,"Bet 6,001-10,000",IF(B65&lt;=15000,"Bet 10,001-15,000",IF(B65&lt;=25000,"Bet 15,001-25,000",IF(B65&lt;=50000,"Bet 25,001-50,000","Above 50,001")))))))))</f>
        <v>300 or less</v>
      </c>
      <c r="D65" s="106">
        <f>IF(C65="No Budget",1,0)</f>
        <v>0</v>
      </c>
      <c r="E65" s="2">
        <f>IF(C65="300 or less",1,0)</f>
        <v>1</v>
      </c>
      <c r="F65" s="2">
        <f>IF(C65="Bet 301-1,000",1,0)</f>
        <v>0</v>
      </c>
      <c r="G65" s="2">
        <f>IF(C65="Bet 1,001-3,000",1,0)</f>
        <v>0</v>
      </c>
      <c r="H65" s="2">
        <f>IF(C65="Bet 3,001-6,000",1,0)</f>
        <v>0</v>
      </c>
      <c r="I65" s="2">
        <f>IF(C65="Bet 6,001-10,000",1,0)</f>
        <v>0</v>
      </c>
      <c r="J65" s="2">
        <f>IF(C65="Bet 10,001-15,000",1,0)</f>
        <v>0</v>
      </c>
      <c r="K65" s="2">
        <f>IF(C65="Bet 15,001-25,000",1,0)</f>
        <v>0</v>
      </c>
      <c r="L65" s="2">
        <f>IF(C65="Bet 25,001-50,000",1,0)</f>
        <v>0</v>
      </c>
      <c r="M65" s="73">
        <f>IF(C65="Above 50,001",1,0)</f>
        <v>0</v>
      </c>
    </row>
    <row r="66" spans="1:13" x14ac:dyDescent="0.45">
      <c r="A66" s="4" t="s">
        <v>69</v>
      </c>
      <c r="B66" s="125">
        <v>1130</v>
      </c>
      <c r="C66" s="134" t="str">
        <f>IF(B66=0,"No Budget",IF(B66&lt;=300,"300 or less",IF(B66&lt;=1000,"Bet 301-1,000",IF(B66&lt;=3000,"Bet 1,001-3,000",IF(B66&lt;=6000,"Bet 3,001-6,000",IF(B66&lt;=10000,"Bet 6,001-10,000",IF(B66&lt;=15000,"Bet 10,001-15,000",IF(B66&lt;=25000,"Bet 15,001-25,000",IF(B66&lt;=50000,"Bet 25,001-50,000","Above 50,001")))))))))</f>
        <v>Bet 1,001-3,000</v>
      </c>
      <c r="D66" s="106">
        <f>IF(C66="No Budget",1,0)</f>
        <v>0</v>
      </c>
      <c r="E66" s="2">
        <f>IF(C66="300 or less",1,0)</f>
        <v>0</v>
      </c>
      <c r="F66" s="2">
        <f>IF(C66="Bet 301-1,000",1,0)</f>
        <v>0</v>
      </c>
      <c r="G66" s="2">
        <f>IF(C66="Bet 1,001-3,000",1,0)</f>
        <v>1</v>
      </c>
      <c r="H66" s="2">
        <f>IF(C66="Bet 3,001-6,000",1,0)</f>
        <v>0</v>
      </c>
      <c r="I66" s="2">
        <f>IF(C66="Bet 6,001-10,000",1,0)</f>
        <v>0</v>
      </c>
      <c r="J66" s="2">
        <f>IF(C66="Bet 10,001-15,000",1,0)</f>
        <v>0</v>
      </c>
      <c r="K66" s="2">
        <f>IF(C66="Bet 15,001-25,000",1,0)</f>
        <v>0</v>
      </c>
      <c r="L66" s="2">
        <f>IF(C66="Bet 25,001-50,000",1,0)</f>
        <v>0</v>
      </c>
      <c r="M66" s="73">
        <f>IF(C66="Above 50,001",1,0)</f>
        <v>0</v>
      </c>
    </row>
    <row r="67" spans="1:13" x14ac:dyDescent="0.45">
      <c r="A67" s="69" t="s">
        <v>68</v>
      </c>
      <c r="B67" s="124">
        <v>0</v>
      </c>
      <c r="C67" s="134" t="str">
        <f>IF(B67=0,"No Budget",IF(B67&lt;=300,"300 or less",IF(B67&lt;=1000,"Bet 301-1,000",IF(B67&lt;=3000,"Bet 1,001-3,000",IF(B67&lt;=6000,"Bet 3,001-6,000",IF(B67&lt;=10000,"Bet 6,001-10,000",IF(B67&lt;=15000,"Bet 10,001-15,000",IF(B67&lt;=25000,"Bet 15,001-25,000",IF(B67&lt;=50000,"Bet 25,001-50,000","Above 50,001")))))))))</f>
        <v>No Budget</v>
      </c>
      <c r="D67" s="106">
        <f>IF(C67="No Budget",1,0)</f>
        <v>1</v>
      </c>
      <c r="E67" s="2">
        <f>IF(C67="300 or less",1,0)</f>
        <v>0</v>
      </c>
      <c r="F67" s="2">
        <f>IF(C67="Bet 301-1,000",1,0)</f>
        <v>0</v>
      </c>
      <c r="G67" s="2">
        <f>IF(C67="Bet 1,001-3,000",1,0)</f>
        <v>0</v>
      </c>
      <c r="H67" s="2">
        <f>IF(C67="Bet 3,001-6,000",1,0)</f>
        <v>0</v>
      </c>
      <c r="I67" s="2">
        <f>IF(C67="Bet 6,001-10,000",1,0)</f>
        <v>0</v>
      </c>
      <c r="J67" s="2">
        <f>IF(C67="Bet 10,001-15,000",1,0)</f>
        <v>0</v>
      </c>
      <c r="K67" s="2">
        <f>IF(C67="Bet 15,001-25,000",1,0)</f>
        <v>0</v>
      </c>
      <c r="L67" s="2">
        <f>IF(C67="Bet 25,001-50,000",1,0)</f>
        <v>0</v>
      </c>
      <c r="M67" s="73">
        <f>IF(C67="Above 50,001",1,0)</f>
        <v>0</v>
      </c>
    </row>
    <row r="68" spans="1:13" x14ac:dyDescent="0.45">
      <c r="A68" s="5" t="s">
        <v>67</v>
      </c>
      <c r="B68" s="130"/>
      <c r="C68" s="136"/>
      <c r="D68" s="40"/>
      <c r="E68" s="81"/>
      <c r="F68" s="81"/>
      <c r="G68" s="81"/>
      <c r="H68" s="81"/>
      <c r="I68" s="81"/>
      <c r="J68" s="81"/>
      <c r="K68" s="81"/>
      <c r="L68" s="81"/>
      <c r="M68" s="82"/>
    </row>
    <row r="69" spans="1:13" x14ac:dyDescent="0.45">
      <c r="A69" s="4" t="s">
        <v>66</v>
      </c>
      <c r="B69" s="122">
        <v>13650</v>
      </c>
      <c r="C69" s="134" t="str">
        <f>IF(B69=0,"No Budget",IF(B69&lt;=300,"300 or less",IF(B69&lt;=1000,"Bet 301-1,000",IF(B69&lt;=3000,"Bet 1,001-3,000",IF(B69&lt;=6000,"Bet 3,001-6,000",IF(B69&lt;=10000,"Bet 6,001-10,000",IF(B69&lt;=15000,"Bet 10,001-15,000",IF(B69&lt;=25000,"Bet 15,001-25,000",IF(B69&lt;=50000,"Bet 25,001-50,000","Above 50,001")))))))))</f>
        <v>Bet 10,001-15,000</v>
      </c>
      <c r="D69" s="106">
        <f>IF(C69="No Budget",1,0)</f>
        <v>0</v>
      </c>
      <c r="E69" s="2">
        <f>IF(C69="300 or less",1,0)</f>
        <v>0</v>
      </c>
      <c r="F69" s="2">
        <f>IF(C69="Bet 301-1,000",1,0)</f>
        <v>0</v>
      </c>
      <c r="G69" s="2">
        <f>IF(C69="Bet 1,001-3,000",1,0)</f>
        <v>0</v>
      </c>
      <c r="H69" s="2">
        <f>IF(C69="Bet 3,001-6,000",1,0)</f>
        <v>0</v>
      </c>
      <c r="I69" s="2">
        <f>IF(C69="Bet 6,001-10,000",1,0)</f>
        <v>0</v>
      </c>
      <c r="J69" s="2">
        <f>IF(C69="Bet 10,001-15,000",1,0)</f>
        <v>1</v>
      </c>
      <c r="K69" s="2">
        <f>IF(C69="Bet 15,001-25,000",1,0)</f>
        <v>0</v>
      </c>
      <c r="L69" s="2">
        <f>IF(C69="Bet 25,001-50,000",1,0)</f>
        <v>0</v>
      </c>
      <c r="M69" s="73">
        <f>IF(C69="Above 50,001",1,0)</f>
        <v>0</v>
      </c>
    </row>
    <row r="70" spans="1:13" x14ac:dyDescent="0.45">
      <c r="A70" s="3" t="s">
        <v>198</v>
      </c>
      <c r="B70" s="124">
        <v>60000</v>
      </c>
      <c r="C70" s="134" t="str">
        <f>IF(B70=0,"No Budget",IF(B70&lt;=300,"300 or less",IF(B70&lt;=1000,"Bet 301-1,000",IF(B70&lt;=3000,"Bet 1,001-3,000",IF(B70&lt;=6000,"Bet 3,001-6,000",IF(B70&lt;=10000,"Bet 6,001-10,000",IF(B70&lt;=15000,"Bet 10,001-15,000",IF(B70&lt;=25000,"Bet 15,001-25,000",IF(B70&lt;=50000,"Bet 25,001-50,000","Above 50,001")))))))))</f>
        <v>Above 50,001</v>
      </c>
      <c r="D70" s="106">
        <f>IF(C70="No Budget",1,0)</f>
        <v>0</v>
      </c>
      <c r="E70" s="2">
        <f>IF(C70="300 or less",1,0)</f>
        <v>0</v>
      </c>
      <c r="F70" s="2">
        <f>IF(C70="Bet 301-1,000",1,0)</f>
        <v>0</v>
      </c>
      <c r="G70" s="2">
        <f>IF(C70="Bet 1,001-3,000",1,0)</f>
        <v>0</v>
      </c>
      <c r="H70" s="2">
        <f>IF(C70="Bet 3,001-6,000",1,0)</f>
        <v>0</v>
      </c>
      <c r="I70" s="2">
        <f>IF(C70="Bet 6,001-10,000",1,0)</f>
        <v>0</v>
      </c>
      <c r="J70" s="2">
        <f>IF(C70="Bet 10,001-15,000",1,0)</f>
        <v>0</v>
      </c>
      <c r="K70" s="2">
        <f>IF(C70="Bet 15,001-25,000",1,0)</f>
        <v>0</v>
      </c>
      <c r="L70" s="2">
        <f>IF(C70="Bet 25,001-50,000",1,0)</f>
        <v>0</v>
      </c>
      <c r="M70" s="73">
        <f>IF(C70="Above 50,001",1,0)</f>
        <v>1</v>
      </c>
    </row>
    <row r="71" spans="1:13" x14ac:dyDescent="0.45">
      <c r="A71" s="4" t="s">
        <v>199</v>
      </c>
      <c r="B71" s="122">
        <v>174000</v>
      </c>
      <c r="C71" s="134" t="str">
        <f>IF(B71=0,"No Budget",IF(B71&lt;=300,"300 or less",IF(B71&lt;=1000,"Bet 301-1,000",IF(B71&lt;=3000,"Bet 1,001-3,000",IF(B71&lt;=6000,"Bet 3,001-6,000",IF(B71&lt;=10000,"Bet 6,001-10,000",IF(B71&lt;=15000,"Bet 10,001-15,000",IF(B71&lt;=25000,"Bet 15,001-25,000",IF(B71&lt;=50000,"Bet 25,001-50,000","Above 50,001")))))))))</f>
        <v>Above 50,001</v>
      </c>
      <c r="D71" s="106">
        <f>IF(C71="No Budget",1,0)</f>
        <v>0</v>
      </c>
      <c r="E71" s="2">
        <f>IF(C71="300 or less",1,0)</f>
        <v>0</v>
      </c>
      <c r="F71" s="2">
        <f>IF(C71="Bet 301-1,000",1,0)</f>
        <v>0</v>
      </c>
      <c r="G71" s="2">
        <f>IF(C71="Bet 1,001-3,000",1,0)</f>
        <v>0</v>
      </c>
      <c r="H71" s="2">
        <f>IF(C71="Bet 3,001-6,000",1,0)</f>
        <v>0</v>
      </c>
      <c r="I71" s="2">
        <f>IF(C71="Bet 6,001-10,000",1,0)</f>
        <v>0</v>
      </c>
      <c r="J71" s="2">
        <f>IF(C71="Bet 10,001-15,000",1,0)</f>
        <v>0</v>
      </c>
      <c r="K71" s="2">
        <f>IF(C71="Bet 15,001-25,000",1,0)</f>
        <v>0</v>
      </c>
      <c r="L71" s="2">
        <f>IF(C71="Bet 25,001-50,000",1,0)</f>
        <v>0</v>
      </c>
      <c r="M71" s="73">
        <f>IF(C71="Above 50,001",1,0)</f>
        <v>1</v>
      </c>
    </row>
    <row r="72" spans="1:13" x14ac:dyDescent="0.45">
      <c r="A72" s="5" t="s">
        <v>65</v>
      </c>
      <c r="B72" s="130"/>
      <c r="C72" s="136"/>
      <c r="D72" s="40"/>
      <c r="E72" s="81"/>
      <c r="F72" s="81"/>
      <c r="G72" s="81"/>
      <c r="H72" s="81"/>
      <c r="I72" s="81"/>
      <c r="J72" s="81"/>
      <c r="K72" s="81"/>
      <c r="L72" s="81"/>
      <c r="M72" s="82"/>
    </row>
    <row r="73" spans="1:13" x14ac:dyDescent="0.45">
      <c r="A73" s="3" t="s">
        <v>64</v>
      </c>
      <c r="B73" s="123">
        <v>4114</v>
      </c>
      <c r="C73" s="134" t="str">
        <f>IF(B73=0,"No Budget",IF(B73&lt;=300,"300 or less",IF(B73&lt;=1000,"Bet 301-1,000",IF(B73&lt;=3000,"Bet 1,001-3,000",IF(B73&lt;=6000,"Bet 3,001-6,000",IF(B73&lt;=10000,"Bet 6,001-10,000",IF(B73&lt;=15000,"Bet 10,001-15,000",IF(B73&lt;=25000,"Bet 15,001-25,000",IF(B73&lt;=50000,"Bet 25,001-50,000","Above 50,001")))))))))</f>
        <v>Bet 3,001-6,000</v>
      </c>
      <c r="D73" s="106">
        <f>IF(C73="No Budget",1,0)</f>
        <v>0</v>
      </c>
      <c r="E73" s="2">
        <f>IF(C73="300 or less",1,0)</f>
        <v>0</v>
      </c>
      <c r="F73" s="2">
        <f>IF(C73="Bet 301-1,000",1,0)</f>
        <v>0</v>
      </c>
      <c r="G73" s="2">
        <f>IF(C73="Bet 1,001-3,000",1,0)</f>
        <v>0</v>
      </c>
      <c r="H73" s="2">
        <f>IF(C73="Bet 3,001-6,000",1,0)</f>
        <v>1</v>
      </c>
      <c r="I73" s="2">
        <f>IF(C73="Bet 6,001-10,000",1,0)</f>
        <v>0</v>
      </c>
      <c r="J73" s="2">
        <f>IF(C73="Bet 10,001-15,000",1,0)</f>
        <v>0</v>
      </c>
      <c r="K73" s="2">
        <f>IF(C73="Bet 15,001-25,000",1,0)</f>
        <v>0</v>
      </c>
      <c r="L73" s="2">
        <f>IF(C73="Bet 25,001-50,000",1,0)</f>
        <v>0</v>
      </c>
      <c r="M73" s="73">
        <f>IF(C73="Above 50,001",1,0)</f>
        <v>0</v>
      </c>
    </row>
    <row r="74" spans="1:13" x14ac:dyDescent="0.45">
      <c r="A74" s="4" t="s">
        <v>63</v>
      </c>
      <c r="B74" s="125">
        <v>7190</v>
      </c>
      <c r="C74" s="134" t="str">
        <f>IF(B74=0,"No Budget",IF(B74&lt;=300,"300 or less",IF(B74&lt;=1000,"Bet 301-1,000",IF(B74&lt;=3000,"Bet 1,001-3,000",IF(B74&lt;=6000,"Bet 3,001-6,000",IF(B74&lt;=10000,"Bet 6,001-10,000",IF(B74&lt;=15000,"Bet 10,001-15,000",IF(B74&lt;=25000,"Bet 15,001-25,000",IF(B74&lt;=50000,"Bet 25,001-50,000","Above 50,001")))))))))</f>
        <v>Bet 6,001-10,000</v>
      </c>
      <c r="D74" s="106">
        <f>IF(C74="No Budget",1,0)</f>
        <v>0</v>
      </c>
      <c r="E74" s="2">
        <f>IF(C74="300 or less",1,0)</f>
        <v>0</v>
      </c>
      <c r="F74" s="2">
        <f>IF(C74="Bet 301-1,000",1,0)</f>
        <v>0</v>
      </c>
      <c r="G74" s="2">
        <f>IF(C74="Bet 1,001-3,000",1,0)</f>
        <v>0</v>
      </c>
      <c r="H74" s="2">
        <f>IF(C74="Bet 3,001-6,000",1,0)</f>
        <v>0</v>
      </c>
      <c r="I74" s="2">
        <f>IF(C74="Bet 6,001-10,000",1,0)</f>
        <v>1</v>
      </c>
      <c r="J74" s="2">
        <f>IF(C74="Bet 10,001-15,000",1,0)</f>
        <v>0</v>
      </c>
      <c r="K74" s="2">
        <f>IF(C74="Bet 15,001-25,000",1,0)</f>
        <v>0</v>
      </c>
      <c r="L74" s="2">
        <f>IF(C74="Bet 25,001-50,000",1,0)</f>
        <v>0</v>
      </c>
      <c r="M74" s="73">
        <f>IF(C74="Above 50,001",1,0)</f>
        <v>0</v>
      </c>
    </row>
    <row r="75" spans="1:13" x14ac:dyDescent="0.45">
      <c r="A75" s="3" t="s">
        <v>62</v>
      </c>
      <c r="B75" s="123">
        <v>44000</v>
      </c>
      <c r="C75" s="134" t="str">
        <f>IF(B75=0,"No Budget",IF(B75&lt;=300,"300 or less",IF(B75&lt;=1000,"Bet 301-1,000",IF(B75&lt;=3000,"Bet 1,001-3,000",IF(B75&lt;=6000,"Bet 3,001-6,000",IF(B75&lt;=10000,"Bet 6,001-10,000",IF(B75&lt;=15000,"Bet 10,001-15,000",IF(B75&lt;=25000,"Bet 15,001-25,000",IF(B75&lt;=50000,"Bet 25,001-50,000","Above 50,001")))))))))</f>
        <v>Bet 25,001-50,000</v>
      </c>
      <c r="D75" s="106">
        <f>IF(C75="No Budget",1,0)</f>
        <v>0</v>
      </c>
      <c r="E75" s="2">
        <f>IF(C75="300 or less",1,0)</f>
        <v>0</v>
      </c>
      <c r="F75" s="2">
        <f>IF(C75="Bet 301-1,000",1,0)</f>
        <v>0</v>
      </c>
      <c r="G75" s="2">
        <f>IF(C75="Bet 1,001-3,000",1,0)</f>
        <v>0</v>
      </c>
      <c r="H75" s="2">
        <f>IF(C75="Bet 3,001-6,000",1,0)</f>
        <v>0</v>
      </c>
      <c r="I75" s="2">
        <f>IF(C75="Bet 6,001-10,000",1,0)</f>
        <v>0</v>
      </c>
      <c r="J75" s="2">
        <f>IF(C75="Bet 10,001-15,000",1,0)</f>
        <v>0</v>
      </c>
      <c r="K75" s="2">
        <f>IF(C75="Bet 15,001-25,000",1,0)</f>
        <v>0</v>
      </c>
      <c r="L75" s="2">
        <f>IF(C75="Bet 25,001-50,000",1,0)</f>
        <v>1</v>
      </c>
      <c r="M75" s="73">
        <f>IF(C75="Above 50,001",1,0)</f>
        <v>0</v>
      </c>
    </row>
    <row r="76" spans="1:13" x14ac:dyDescent="0.45">
      <c r="A76" s="4" t="s">
        <v>200</v>
      </c>
      <c r="B76" s="122">
        <v>40000</v>
      </c>
      <c r="C76" s="134" t="str">
        <f>IF(B76=0,"No Budget",IF(B76&lt;=300,"300 or less",IF(B76&lt;=1000,"Bet 301-1,000",IF(B76&lt;=3000,"Bet 1,001-3,000",IF(B76&lt;=6000,"Bet 3,001-6,000",IF(B76&lt;=10000,"Bet 6,001-10,000",IF(B76&lt;=15000,"Bet 10,001-15,000",IF(B76&lt;=25000,"Bet 15,001-25,000",IF(B76&lt;=50000,"Bet 25,001-50,000","Above 50,001")))))))))</f>
        <v>Bet 25,001-50,000</v>
      </c>
      <c r="D76" s="106">
        <f>IF(C76="No Budget",1,0)</f>
        <v>0</v>
      </c>
      <c r="E76" s="2">
        <f>IF(C76="300 or less",1,0)</f>
        <v>0</v>
      </c>
      <c r="F76" s="2">
        <f>IF(C76="Bet 301-1,000",1,0)</f>
        <v>0</v>
      </c>
      <c r="G76" s="2">
        <f>IF(C76="Bet 1,001-3,000",1,0)</f>
        <v>0</v>
      </c>
      <c r="H76" s="2">
        <f>IF(C76="Bet 3,001-6,000",1,0)</f>
        <v>0</v>
      </c>
      <c r="I76" s="2">
        <f>IF(C76="Bet 6,001-10,000",1,0)</f>
        <v>0</v>
      </c>
      <c r="J76" s="2">
        <f>IF(C76="Bet 10,001-15,000",1,0)</f>
        <v>0</v>
      </c>
      <c r="K76" s="2">
        <f>IF(C76="Bet 15,001-25,000",1,0)</f>
        <v>0</v>
      </c>
      <c r="L76" s="2">
        <f>IF(C76="Bet 25,001-50,000",1,0)</f>
        <v>1</v>
      </c>
      <c r="M76" s="73">
        <f>IF(C76="Above 50,001",1,0)</f>
        <v>0</v>
      </c>
    </row>
    <row r="77" spans="1:13" x14ac:dyDescent="0.45">
      <c r="A77" s="154" t="s">
        <v>236</v>
      </c>
      <c r="B77" s="155">
        <v>461</v>
      </c>
      <c r="C77" s="134" t="str">
        <f>IF(B77=0,"No Budget",IF(B77&lt;=300,"300 or less",IF(B77&lt;=1000,"Bet 301-1,000",IF(B77&lt;=3000,"Bet 1,001-3,000",IF(B77&lt;=6000,"Bet 3,001-6,000",IF(B77&lt;=10000,"Bet 6,001-10,000",IF(B77&lt;=15000,"Bet 10,001-15,000",IF(B77&lt;=25000,"Bet 15,001-25,000",IF(B77&lt;=50000,"Bet 25,001-50,000","Above 50,001")))))))))</f>
        <v>Bet 301-1,000</v>
      </c>
      <c r="D77" s="106">
        <f>IF(C77="No Budget",1,0)</f>
        <v>0</v>
      </c>
      <c r="E77" s="2">
        <f>IF(C77="300 or less",1,0)</f>
        <v>0</v>
      </c>
      <c r="F77" s="2">
        <f>IF(C77="Bet 301-1,000",1,0)</f>
        <v>1</v>
      </c>
      <c r="G77" s="2">
        <f>IF(C77="Bet 1,001-3,000",1,0)</f>
        <v>0</v>
      </c>
      <c r="H77" s="2">
        <f>IF(C77="Bet 3,001-6,000",1,0)</f>
        <v>0</v>
      </c>
      <c r="I77" s="2">
        <f>IF(C77="Bet 6,001-10,000",1,0)</f>
        <v>0</v>
      </c>
      <c r="J77" s="2">
        <f>IF(C77="Bet 10,001-15,000",1,0)</f>
        <v>0</v>
      </c>
      <c r="K77" s="2">
        <f>IF(C77="Bet 15,001-25,000",1,0)</f>
        <v>0</v>
      </c>
      <c r="L77" s="2">
        <f>IF(C77="Bet 25,001-50,000",1,0)</f>
        <v>0</v>
      </c>
      <c r="M77" s="73">
        <f>IF(C77="Above 50,001",1,0)</f>
        <v>0</v>
      </c>
    </row>
    <row r="78" spans="1:13" x14ac:dyDescent="0.45">
      <c r="A78" s="5" t="s">
        <v>61</v>
      </c>
      <c r="B78" s="130"/>
      <c r="C78" s="136"/>
      <c r="D78" s="40"/>
      <c r="E78" s="81"/>
      <c r="F78" s="81"/>
      <c r="G78" s="81"/>
      <c r="H78" s="81"/>
      <c r="I78" s="81"/>
      <c r="J78" s="81"/>
      <c r="K78" s="81"/>
      <c r="L78" s="81"/>
      <c r="M78" s="82"/>
    </row>
    <row r="79" spans="1:13" x14ac:dyDescent="0.45">
      <c r="A79" s="3" t="s">
        <v>60</v>
      </c>
      <c r="B79" s="123">
        <v>1100</v>
      </c>
      <c r="C79" s="134" t="str">
        <f t="shared" ref="C79:C85" si="76">IF(B79=0,"No Budget",IF(B79&lt;=300,"300 or less",IF(B79&lt;=1000,"Bet 301-1,000",IF(B79&lt;=3000,"Bet 1,001-3,000",IF(B79&lt;=6000,"Bet 3,001-6,000",IF(B79&lt;=10000,"Bet 6,001-10,000",IF(B79&lt;=15000,"Bet 10,001-15,000",IF(B79&lt;=25000,"Bet 15,001-25,000",IF(B79&lt;=50000,"Bet 25,001-50,000","Above 50,001")))))))))</f>
        <v>Bet 1,001-3,000</v>
      </c>
      <c r="D79" s="106">
        <f t="shared" ref="D79:D85" si="77">IF(C79="No Budget",1,0)</f>
        <v>0</v>
      </c>
      <c r="E79" s="2">
        <f t="shared" ref="E79:E85" si="78">IF(C79="300 or less",1,0)</f>
        <v>0</v>
      </c>
      <c r="F79" s="2">
        <f t="shared" ref="F79:F85" si="79">IF(C79="Bet 301-1,000",1,0)</f>
        <v>0</v>
      </c>
      <c r="G79" s="2">
        <f t="shared" ref="G79:G85" si="80">IF(C79="Bet 1,001-3,000",1,0)</f>
        <v>1</v>
      </c>
      <c r="H79" s="2">
        <f t="shared" ref="H79:H85" si="81">IF(C79="Bet 3,001-6,000",1,0)</f>
        <v>0</v>
      </c>
      <c r="I79" s="2">
        <f t="shared" ref="I79:I85" si="82">IF(C79="Bet 6,001-10,000",1,0)</f>
        <v>0</v>
      </c>
      <c r="J79" s="2">
        <f t="shared" ref="J79:J85" si="83">IF(C79="Bet 10,001-15,000",1,0)</f>
        <v>0</v>
      </c>
      <c r="K79" s="2">
        <f t="shared" ref="K79:K85" si="84">IF(C79="Bet 15,001-25,000",1,0)</f>
        <v>0</v>
      </c>
      <c r="L79" s="2">
        <f t="shared" ref="L79:L85" si="85">IF(C79="Bet 25,001-50,000",1,0)</f>
        <v>0</v>
      </c>
      <c r="M79" s="73">
        <f t="shared" ref="M79:M85" si="86">IF(C79="Above 50,001",1,0)</f>
        <v>0</v>
      </c>
    </row>
    <row r="80" spans="1:13" x14ac:dyDescent="0.45">
      <c r="A80" s="4" t="s">
        <v>201</v>
      </c>
      <c r="B80" s="122">
        <v>12930</v>
      </c>
      <c r="C80" s="134" t="str">
        <f t="shared" si="76"/>
        <v>Bet 10,001-15,000</v>
      </c>
      <c r="D80" s="106">
        <f t="shared" si="77"/>
        <v>0</v>
      </c>
      <c r="E80" s="2">
        <f t="shared" si="78"/>
        <v>0</v>
      </c>
      <c r="F80" s="2">
        <f t="shared" si="79"/>
        <v>0</v>
      </c>
      <c r="G80" s="2">
        <f t="shared" si="80"/>
        <v>0</v>
      </c>
      <c r="H80" s="2">
        <f t="shared" si="81"/>
        <v>0</v>
      </c>
      <c r="I80" s="2">
        <f t="shared" si="82"/>
        <v>0</v>
      </c>
      <c r="J80" s="2">
        <f t="shared" si="83"/>
        <v>1</v>
      </c>
      <c r="K80" s="2">
        <f t="shared" si="84"/>
        <v>0</v>
      </c>
      <c r="L80" s="2">
        <f t="shared" si="85"/>
        <v>0</v>
      </c>
      <c r="M80" s="73">
        <f t="shared" si="86"/>
        <v>0</v>
      </c>
    </row>
    <row r="81" spans="1:13" x14ac:dyDescent="0.45">
      <c r="A81" s="3" t="s">
        <v>59</v>
      </c>
      <c r="B81" s="123">
        <v>1500</v>
      </c>
      <c r="C81" s="134" t="str">
        <f t="shared" si="76"/>
        <v>Bet 1,001-3,000</v>
      </c>
      <c r="D81" s="106">
        <f t="shared" si="77"/>
        <v>0</v>
      </c>
      <c r="E81" s="2">
        <f t="shared" si="78"/>
        <v>0</v>
      </c>
      <c r="F81" s="2">
        <f t="shared" si="79"/>
        <v>0</v>
      </c>
      <c r="G81" s="2">
        <f t="shared" si="80"/>
        <v>1</v>
      </c>
      <c r="H81" s="2">
        <f t="shared" si="81"/>
        <v>0</v>
      </c>
      <c r="I81" s="2">
        <f t="shared" si="82"/>
        <v>0</v>
      </c>
      <c r="J81" s="2">
        <f t="shared" si="83"/>
        <v>0</v>
      </c>
      <c r="K81" s="2">
        <f t="shared" si="84"/>
        <v>0</v>
      </c>
      <c r="L81" s="2">
        <f t="shared" si="85"/>
        <v>0</v>
      </c>
      <c r="M81" s="73">
        <f t="shared" si="86"/>
        <v>0</v>
      </c>
    </row>
    <row r="82" spans="1:13" x14ac:dyDescent="0.45">
      <c r="A82" s="67" t="s">
        <v>58</v>
      </c>
      <c r="B82" s="122">
        <v>0</v>
      </c>
      <c r="C82" s="134" t="str">
        <f t="shared" si="76"/>
        <v>No Budget</v>
      </c>
      <c r="D82" s="106">
        <f t="shared" si="77"/>
        <v>1</v>
      </c>
      <c r="E82" s="2">
        <f t="shared" si="78"/>
        <v>0</v>
      </c>
      <c r="F82" s="2">
        <f t="shared" si="79"/>
        <v>0</v>
      </c>
      <c r="G82" s="2">
        <f t="shared" si="80"/>
        <v>0</v>
      </c>
      <c r="H82" s="2">
        <f t="shared" si="81"/>
        <v>0</v>
      </c>
      <c r="I82" s="2">
        <f t="shared" si="82"/>
        <v>0</v>
      </c>
      <c r="J82" s="2">
        <f t="shared" si="83"/>
        <v>0</v>
      </c>
      <c r="K82" s="2">
        <f t="shared" si="84"/>
        <v>0</v>
      </c>
      <c r="L82" s="2">
        <f t="shared" si="85"/>
        <v>0</v>
      </c>
      <c r="M82" s="73">
        <f t="shared" si="86"/>
        <v>0</v>
      </c>
    </row>
    <row r="83" spans="1:13" x14ac:dyDescent="0.45">
      <c r="A83" s="3" t="s">
        <v>57</v>
      </c>
      <c r="B83" s="123">
        <v>350</v>
      </c>
      <c r="C83" s="134" t="str">
        <f t="shared" si="76"/>
        <v>Bet 301-1,000</v>
      </c>
      <c r="D83" s="106">
        <f t="shared" si="77"/>
        <v>0</v>
      </c>
      <c r="E83" s="2">
        <f t="shared" si="78"/>
        <v>0</v>
      </c>
      <c r="F83" s="2">
        <f t="shared" si="79"/>
        <v>1</v>
      </c>
      <c r="G83" s="2">
        <f t="shared" si="80"/>
        <v>0</v>
      </c>
      <c r="H83" s="2">
        <f t="shared" si="81"/>
        <v>0</v>
      </c>
      <c r="I83" s="2">
        <f t="shared" si="82"/>
        <v>0</v>
      </c>
      <c r="J83" s="2">
        <f t="shared" si="83"/>
        <v>0</v>
      </c>
      <c r="K83" s="2">
        <f t="shared" si="84"/>
        <v>0</v>
      </c>
      <c r="L83" s="2">
        <f t="shared" si="85"/>
        <v>0</v>
      </c>
      <c r="M83" s="73">
        <f t="shared" si="86"/>
        <v>0</v>
      </c>
    </row>
    <row r="84" spans="1:13" x14ac:dyDescent="0.45">
      <c r="A84" s="4" t="s">
        <v>56</v>
      </c>
      <c r="B84" s="125">
        <v>3980</v>
      </c>
      <c r="C84" s="134" t="str">
        <f t="shared" si="76"/>
        <v>Bet 3,001-6,000</v>
      </c>
      <c r="D84" s="106">
        <f t="shared" si="77"/>
        <v>0</v>
      </c>
      <c r="E84" s="2">
        <f t="shared" si="78"/>
        <v>0</v>
      </c>
      <c r="F84" s="2">
        <f t="shared" si="79"/>
        <v>0</v>
      </c>
      <c r="G84" s="2">
        <f t="shared" si="80"/>
        <v>0</v>
      </c>
      <c r="H84" s="2">
        <f t="shared" si="81"/>
        <v>1</v>
      </c>
      <c r="I84" s="2">
        <f t="shared" si="82"/>
        <v>0</v>
      </c>
      <c r="J84" s="2">
        <f t="shared" si="83"/>
        <v>0</v>
      </c>
      <c r="K84" s="2">
        <f t="shared" si="84"/>
        <v>0</v>
      </c>
      <c r="L84" s="2">
        <f t="shared" si="85"/>
        <v>0</v>
      </c>
      <c r="M84" s="73">
        <f t="shared" si="86"/>
        <v>0</v>
      </c>
    </row>
    <row r="85" spans="1:13" x14ac:dyDescent="0.45">
      <c r="A85" s="3" t="s">
        <v>55</v>
      </c>
      <c r="B85" s="128">
        <v>1610</v>
      </c>
      <c r="C85" s="134" t="str">
        <f t="shared" si="76"/>
        <v>Bet 1,001-3,000</v>
      </c>
      <c r="D85" s="106">
        <f t="shared" si="77"/>
        <v>0</v>
      </c>
      <c r="E85" s="2">
        <f t="shared" si="78"/>
        <v>0</v>
      </c>
      <c r="F85" s="2">
        <f t="shared" si="79"/>
        <v>0</v>
      </c>
      <c r="G85" s="2">
        <f t="shared" si="80"/>
        <v>1</v>
      </c>
      <c r="H85" s="2">
        <f t="shared" si="81"/>
        <v>0</v>
      </c>
      <c r="I85" s="2">
        <f t="shared" si="82"/>
        <v>0</v>
      </c>
      <c r="J85" s="2">
        <f t="shared" si="83"/>
        <v>0</v>
      </c>
      <c r="K85" s="2">
        <f t="shared" si="84"/>
        <v>0</v>
      </c>
      <c r="L85" s="2">
        <f t="shared" si="85"/>
        <v>0</v>
      </c>
      <c r="M85" s="73">
        <f t="shared" si="86"/>
        <v>0</v>
      </c>
    </row>
    <row r="86" spans="1:13" x14ac:dyDescent="0.45">
      <c r="A86" s="5" t="s">
        <v>54</v>
      </c>
      <c r="B86" s="130"/>
      <c r="C86" s="135"/>
      <c r="D86" s="40"/>
      <c r="E86" s="81"/>
      <c r="F86" s="81"/>
      <c r="G86" s="81"/>
      <c r="H86" s="81"/>
      <c r="I86" s="81"/>
      <c r="J86" s="81"/>
      <c r="K86" s="81"/>
      <c r="L86" s="81"/>
      <c r="M86" s="82"/>
    </row>
    <row r="87" spans="1:13" x14ac:dyDescent="0.45">
      <c r="A87" s="4" t="s">
        <v>53</v>
      </c>
      <c r="B87" s="129">
        <v>1050</v>
      </c>
      <c r="C87" s="134" t="str">
        <f t="shared" ref="C87:C98" si="87">IF(B87=0,"No Budget",IF(B87&lt;=300,"300 or less",IF(B87&lt;=1000,"Bet 301-1,000",IF(B87&lt;=3000,"Bet 1,001-3,000",IF(B87&lt;=6000,"Bet 3,001-6,000",IF(B87&lt;=10000,"Bet 6,001-10,000",IF(B87&lt;=15000,"Bet 10,001-15,000",IF(B87&lt;=25000,"Bet 15,001-25,000",IF(B87&lt;=50000,"Bet 25,001-50,000","Above 50,001")))))))))</f>
        <v>Bet 1,001-3,000</v>
      </c>
      <c r="D87" s="106">
        <f t="shared" ref="D87:D98" si="88">IF(C87="No Budget",1,0)</f>
        <v>0</v>
      </c>
      <c r="E87" s="2">
        <f t="shared" ref="E87:E98" si="89">IF(C87="300 or less",1,0)</f>
        <v>0</v>
      </c>
      <c r="F87" s="2">
        <f t="shared" ref="F87:F98" si="90">IF(C87="Bet 301-1,000",1,0)</f>
        <v>0</v>
      </c>
      <c r="G87" s="2">
        <f t="shared" ref="G87:G98" si="91">IF(C87="Bet 1,001-3,000",1,0)</f>
        <v>1</v>
      </c>
      <c r="H87" s="2">
        <f t="shared" ref="H87:H98" si="92">IF(C87="Bet 3,001-6,000",1,0)</f>
        <v>0</v>
      </c>
      <c r="I87" s="2">
        <f t="shared" ref="I87:I98" si="93">IF(C87="Bet 6,001-10,000",1,0)</f>
        <v>0</v>
      </c>
      <c r="J87" s="2">
        <f t="shared" ref="J87:J98" si="94">IF(C87="Bet 10,001-15,000",1,0)</f>
        <v>0</v>
      </c>
      <c r="K87" s="2">
        <f t="shared" ref="K87:K98" si="95">IF(C87="Bet 15,001-25,000",1,0)</f>
        <v>0</v>
      </c>
      <c r="L87" s="2">
        <f t="shared" ref="L87:L98" si="96">IF(C87="Bet 25,001-50,000",1,0)</f>
        <v>0</v>
      </c>
      <c r="M87" s="73">
        <f t="shared" ref="M87:M98" si="97">IF(C87="Above 50,001",1,0)</f>
        <v>0</v>
      </c>
    </row>
    <row r="88" spans="1:13" x14ac:dyDescent="0.45">
      <c r="A88" s="3" t="s">
        <v>183</v>
      </c>
      <c r="B88" s="123">
        <v>2620</v>
      </c>
      <c r="C88" s="134" t="str">
        <f t="shared" ref="C88" si="98">IF(B88=0,"No Budget",IF(B88&lt;=300,"300 or less",IF(B88&lt;=1000,"Bet 301-1,000",IF(B88&lt;=3000,"Bet 1,001-3,000",IF(B88&lt;=6000,"Bet 3,001-6,000",IF(B88&lt;=10000,"Bet 6,001-10,000",IF(B88&lt;=15000,"Bet 10,001-15,000",IF(B88&lt;=25000,"Bet 15,001-25,000",IF(B88&lt;=50000,"Bet 25,001-50,000","Above 50,001")))))))))</f>
        <v>Bet 1,001-3,000</v>
      </c>
      <c r="D88" s="106">
        <f t="shared" ref="D88" si="99">IF(C88="No Budget",1,0)</f>
        <v>0</v>
      </c>
      <c r="E88" s="2">
        <f t="shared" ref="E88" si="100">IF(C88="300 or less",1,0)</f>
        <v>0</v>
      </c>
      <c r="F88" s="2">
        <f t="shared" ref="F88" si="101">IF(C88="Bet 301-1,000",1,0)</f>
        <v>0</v>
      </c>
      <c r="G88" s="2">
        <f t="shared" ref="G88" si="102">IF(C88="Bet 1,001-3,000",1,0)</f>
        <v>1</v>
      </c>
      <c r="H88" s="2">
        <f t="shared" ref="H88" si="103">IF(C88="Bet 3,001-6,000",1,0)</f>
        <v>0</v>
      </c>
      <c r="I88" s="2">
        <f t="shared" ref="I88" si="104">IF(C88="Bet 6,001-10,000",1,0)</f>
        <v>0</v>
      </c>
      <c r="J88" s="2">
        <f t="shared" ref="J88" si="105">IF(C88="Bet 10,001-15,000",1,0)</f>
        <v>0</v>
      </c>
      <c r="K88" s="2">
        <f t="shared" ref="K88" si="106">IF(C88="Bet 15,001-25,000",1,0)</f>
        <v>0</v>
      </c>
      <c r="L88" s="2">
        <f t="shared" ref="L88" si="107">IF(C88="Bet 25,001-50,000",1,0)</f>
        <v>0</v>
      </c>
      <c r="M88" s="73">
        <f t="shared" ref="M88" si="108">IF(C88="Above 50,001",1,0)</f>
        <v>0</v>
      </c>
    </row>
    <row r="89" spans="1:13" x14ac:dyDescent="0.45">
      <c r="A89" s="4" t="s">
        <v>184</v>
      </c>
      <c r="B89" s="125">
        <v>3370</v>
      </c>
      <c r="C89" s="134" t="str">
        <f t="shared" ref="C89" si="109">IF(B89=0,"No Budget",IF(B89&lt;=300,"300 or less",IF(B89&lt;=1000,"Bet 301-1,000",IF(B89&lt;=3000,"Bet 1,001-3,000",IF(B89&lt;=6000,"Bet 3,001-6,000",IF(B89&lt;=10000,"Bet 6,001-10,000",IF(B89&lt;=15000,"Bet 10,001-15,000",IF(B89&lt;=25000,"Bet 15,001-25,000",IF(B89&lt;=50000,"Bet 25,001-50,000","Above 50,001")))))))))</f>
        <v>Bet 3,001-6,000</v>
      </c>
      <c r="D89" s="106">
        <f t="shared" ref="D89" si="110">IF(C89="No Budget",1,0)</f>
        <v>0</v>
      </c>
      <c r="E89" s="2">
        <f t="shared" ref="E89" si="111">IF(C89="300 or less",1,0)</f>
        <v>0</v>
      </c>
      <c r="F89" s="2">
        <f t="shared" ref="F89" si="112">IF(C89="Bet 301-1,000",1,0)</f>
        <v>0</v>
      </c>
      <c r="G89" s="2">
        <f t="shared" ref="G89" si="113">IF(C89="Bet 1,001-3,000",1,0)</f>
        <v>0</v>
      </c>
      <c r="H89" s="2">
        <f t="shared" ref="H89" si="114">IF(C89="Bet 3,001-6,000",1,0)</f>
        <v>1</v>
      </c>
      <c r="I89" s="2">
        <f t="shared" ref="I89" si="115">IF(C89="Bet 6,001-10,000",1,0)</f>
        <v>0</v>
      </c>
      <c r="J89" s="2">
        <f t="shared" ref="J89" si="116">IF(C89="Bet 10,001-15,000",1,0)</f>
        <v>0</v>
      </c>
      <c r="K89" s="2">
        <f t="shared" ref="K89" si="117">IF(C89="Bet 15,001-25,000",1,0)</f>
        <v>0</v>
      </c>
      <c r="L89" s="2">
        <f t="shared" ref="L89" si="118">IF(C89="Bet 25,001-50,000",1,0)</f>
        <v>0</v>
      </c>
      <c r="M89" s="73">
        <f t="shared" ref="M89" si="119">IF(C89="Above 50,001",1,0)</f>
        <v>0</v>
      </c>
    </row>
    <row r="90" spans="1:13" x14ac:dyDescent="0.45">
      <c r="A90" s="3" t="s">
        <v>52</v>
      </c>
      <c r="B90" s="124">
        <v>1261</v>
      </c>
      <c r="C90" s="134" t="str">
        <f t="shared" si="87"/>
        <v>Bet 1,001-3,000</v>
      </c>
      <c r="D90" s="106">
        <f t="shared" si="88"/>
        <v>0</v>
      </c>
      <c r="E90" s="2">
        <f t="shared" si="89"/>
        <v>0</v>
      </c>
      <c r="F90" s="2">
        <f t="shared" si="90"/>
        <v>0</v>
      </c>
      <c r="G90" s="2">
        <f t="shared" si="91"/>
        <v>1</v>
      </c>
      <c r="H90" s="2">
        <f t="shared" si="92"/>
        <v>0</v>
      </c>
      <c r="I90" s="2">
        <f t="shared" si="93"/>
        <v>0</v>
      </c>
      <c r="J90" s="2">
        <f t="shared" si="94"/>
        <v>0</v>
      </c>
      <c r="K90" s="2">
        <f t="shared" si="95"/>
        <v>0</v>
      </c>
      <c r="L90" s="2">
        <f t="shared" si="96"/>
        <v>0</v>
      </c>
      <c r="M90" s="73">
        <f t="shared" si="97"/>
        <v>0</v>
      </c>
    </row>
    <row r="91" spans="1:13" x14ac:dyDescent="0.45">
      <c r="A91" s="4" t="s">
        <v>51</v>
      </c>
      <c r="B91" s="125">
        <v>6900</v>
      </c>
      <c r="C91" s="134" t="str">
        <f t="shared" si="87"/>
        <v>Bet 6,001-10,000</v>
      </c>
      <c r="D91" s="106">
        <f t="shared" si="88"/>
        <v>0</v>
      </c>
      <c r="E91" s="2">
        <f t="shared" si="89"/>
        <v>0</v>
      </c>
      <c r="F91" s="2">
        <f t="shared" si="90"/>
        <v>0</v>
      </c>
      <c r="G91" s="2">
        <f t="shared" si="91"/>
        <v>0</v>
      </c>
      <c r="H91" s="2">
        <f t="shared" si="92"/>
        <v>0</v>
      </c>
      <c r="I91" s="2">
        <f t="shared" si="93"/>
        <v>1</v>
      </c>
      <c r="J91" s="2">
        <f t="shared" si="94"/>
        <v>0</v>
      </c>
      <c r="K91" s="2">
        <f t="shared" si="95"/>
        <v>0</v>
      </c>
      <c r="L91" s="2">
        <f t="shared" si="96"/>
        <v>0</v>
      </c>
      <c r="M91" s="73">
        <f t="shared" si="97"/>
        <v>0</v>
      </c>
    </row>
    <row r="92" spans="1:13" x14ac:dyDescent="0.45">
      <c r="A92" s="69" t="s">
        <v>50</v>
      </c>
      <c r="B92" s="124">
        <v>0</v>
      </c>
      <c r="C92" s="134" t="str">
        <f t="shared" si="87"/>
        <v>No Budget</v>
      </c>
      <c r="D92" s="106">
        <f t="shared" si="88"/>
        <v>1</v>
      </c>
      <c r="E92" s="2">
        <f t="shared" si="89"/>
        <v>0</v>
      </c>
      <c r="F92" s="2">
        <f t="shared" si="90"/>
        <v>0</v>
      </c>
      <c r="G92" s="2">
        <f t="shared" si="91"/>
        <v>0</v>
      </c>
      <c r="H92" s="2">
        <f t="shared" si="92"/>
        <v>0</v>
      </c>
      <c r="I92" s="2">
        <f t="shared" si="93"/>
        <v>0</v>
      </c>
      <c r="J92" s="2">
        <f t="shared" si="94"/>
        <v>0</v>
      </c>
      <c r="K92" s="2">
        <f t="shared" si="95"/>
        <v>0</v>
      </c>
      <c r="L92" s="2">
        <f t="shared" si="96"/>
        <v>0</v>
      </c>
      <c r="M92" s="73">
        <f t="shared" si="97"/>
        <v>0</v>
      </c>
    </row>
    <row r="93" spans="1:13" x14ac:dyDescent="0.45">
      <c r="A93" s="4" t="s">
        <v>49</v>
      </c>
      <c r="B93" s="125">
        <v>1250</v>
      </c>
      <c r="C93" s="134" t="str">
        <f t="shared" si="87"/>
        <v>Bet 1,001-3,000</v>
      </c>
      <c r="D93" s="106">
        <f t="shared" si="88"/>
        <v>0</v>
      </c>
      <c r="E93" s="2">
        <f t="shared" si="89"/>
        <v>0</v>
      </c>
      <c r="F93" s="2">
        <f t="shared" si="90"/>
        <v>0</v>
      </c>
      <c r="G93" s="2">
        <f t="shared" si="91"/>
        <v>1</v>
      </c>
      <c r="H93" s="2">
        <f t="shared" si="92"/>
        <v>0</v>
      </c>
      <c r="I93" s="2">
        <f t="shared" si="93"/>
        <v>0</v>
      </c>
      <c r="J93" s="2">
        <f t="shared" si="94"/>
        <v>0</v>
      </c>
      <c r="K93" s="2">
        <f t="shared" si="95"/>
        <v>0</v>
      </c>
      <c r="L93" s="2">
        <f t="shared" si="96"/>
        <v>0</v>
      </c>
      <c r="M93" s="73">
        <f t="shared" si="97"/>
        <v>0</v>
      </c>
    </row>
    <row r="94" spans="1:13" x14ac:dyDescent="0.45">
      <c r="A94" s="3" t="s">
        <v>48</v>
      </c>
      <c r="B94" s="124">
        <v>536</v>
      </c>
      <c r="C94" s="134" t="str">
        <f t="shared" si="87"/>
        <v>Bet 301-1,000</v>
      </c>
      <c r="D94" s="106">
        <f t="shared" si="88"/>
        <v>0</v>
      </c>
      <c r="E94" s="2">
        <f t="shared" si="89"/>
        <v>0</v>
      </c>
      <c r="F94" s="2">
        <f t="shared" si="90"/>
        <v>1</v>
      </c>
      <c r="G94" s="2">
        <f t="shared" si="91"/>
        <v>0</v>
      </c>
      <c r="H94" s="2">
        <f t="shared" si="92"/>
        <v>0</v>
      </c>
      <c r="I94" s="2">
        <f t="shared" si="93"/>
        <v>0</v>
      </c>
      <c r="J94" s="2">
        <f t="shared" si="94"/>
        <v>0</v>
      </c>
      <c r="K94" s="2">
        <f t="shared" si="95"/>
        <v>0</v>
      </c>
      <c r="L94" s="2">
        <f t="shared" si="96"/>
        <v>0</v>
      </c>
      <c r="M94" s="73">
        <f t="shared" si="97"/>
        <v>0</v>
      </c>
    </row>
    <row r="95" spans="1:13" x14ac:dyDescent="0.45">
      <c r="A95" s="4" t="s">
        <v>185</v>
      </c>
      <c r="B95" s="122">
        <v>612</v>
      </c>
      <c r="C95" s="134" t="str">
        <f t="shared" si="87"/>
        <v>Bet 301-1,000</v>
      </c>
      <c r="D95" s="106">
        <f t="shared" ref="D95" si="120">IF(C95="No Budget",1,0)</f>
        <v>0</v>
      </c>
      <c r="E95" s="2">
        <f t="shared" ref="E95" si="121">IF(C95="300 or less",1,0)</f>
        <v>0</v>
      </c>
      <c r="F95" s="2">
        <f t="shared" ref="F95" si="122">IF(C95="Bet 301-1,000",1,0)</f>
        <v>1</v>
      </c>
      <c r="G95" s="2">
        <f t="shared" ref="G95" si="123">IF(C95="Bet 1,001-3,000",1,0)</f>
        <v>0</v>
      </c>
      <c r="H95" s="2">
        <f t="shared" ref="H95" si="124">IF(C95="Bet 3,001-6,000",1,0)</f>
        <v>0</v>
      </c>
      <c r="I95" s="2">
        <f t="shared" ref="I95" si="125">IF(C95="Bet 6,001-10,000",1,0)</f>
        <v>0</v>
      </c>
      <c r="J95" s="2">
        <f t="shared" ref="J95" si="126">IF(C95="Bet 10,001-15,000",1,0)</f>
        <v>0</v>
      </c>
      <c r="K95" s="2">
        <f t="shared" ref="K95" si="127">IF(C95="Bet 15,001-25,000",1,0)</f>
        <v>0</v>
      </c>
      <c r="L95" s="2">
        <f t="shared" ref="L95" si="128">IF(C95="Bet 25,001-50,000",1,0)</f>
        <v>0</v>
      </c>
      <c r="M95" s="73">
        <f t="shared" ref="M95" si="129">IF(C95="Above 50,001",1,0)</f>
        <v>0</v>
      </c>
    </row>
    <row r="96" spans="1:13" x14ac:dyDescent="0.45">
      <c r="A96" s="55" t="s">
        <v>47</v>
      </c>
      <c r="B96" s="123">
        <v>0</v>
      </c>
      <c r="C96" s="134" t="str">
        <f t="shared" si="87"/>
        <v>No Budget</v>
      </c>
      <c r="D96" s="106">
        <f t="shared" si="88"/>
        <v>1</v>
      </c>
      <c r="E96" s="2">
        <f t="shared" si="89"/>
        <v>0</v>
      </c>
      <c r="F96" s="2">
        <f t="shared" si="90"/>
        <v>0</v>
      </c>
      <c r="G96" s="2">
        <f t="shared" si="91"/>
        <v>0</v>
      </c>
      <c r="H96" s="2">
        <f t="shared" si="92"/>
        <v>0</v>
      </c>
      <c r="I96" s="2">
        <f t="shared" si="93"/>
        <v>0</v>
      </c>
      <c r="J96" s="2">
        <f t="shared" si="94"/>
        <v>0</v>
      </c>
      <c r="K96" s="2">
        <f t="shared" si="95"/>
        <v>0</v>
      </c>
      <c r="L96" s="2">
        <f t="shared" si="96"/>
        <v>0</v>
      </c>
      <c r="M96" s="73">
        <f t="shared" si="97"/>
        <v>0</v>
      </c>
    </row>
    <row r="97" spans="1:13" x14ac:dyDescent="0.45">
      <c r="A97" s="67" t="s">
        <v>46</v>
      </c>
      <c r="B97" s="122">
        <v>0</v>
      </c>
      <c r="C97" s="134" t="str">
        <f t="shared" si="87"/>
        <v>No Budget</v>
      </c>
      <c r="D97" s="106">
        <f t="shared" si="88"/>
        <v>1</v>
      </c>
      <c r="E97" s="2">
        <f t="shared" si="89"/>
        <v>0</v>
      </c>
      <c r="F97" s="2">
        <f t="shared" si="90"/>
        <v>0</v>
      </c>
      <c r="G97" s="2">
        <f t="shared" si="91"/>
        <v>0</v>
      </c>
      <c r="H97" s="2">
        <f t="shared" si="92"/>
        <v>0</v>
      </c>
      <c r="I97" s="2">
        <f t="shared" si="93"/>
        <v>0</v>
      </c>
      <c r="J97" s="2">
        <f t="shared" si="94"/>
        <v>0</v>
      </c>
      <c r="K97" s="2">
        <f t="shared" si="95"/>
        <v>0</v>
      </c>
      <c r="L97" s="2">
        <f t="shared" si="96"/>
        <v>0</v>
      </c>
      <c r="M97" s="73">
        <f t="shared" si="97"/>
        <v>0</v>
      </c>
    </row>
    <row r="98" spans="1:13" x14ac:dyDescent="0.45">
      <c r="A98" s="3" t="s">
        <v>45</v>
      </c>
      <c r="B98" s="131">
        <v>165</v>
      </c>
      <c r="C98" s="134" t="str">
        <f t="shared" si="87"/>
        <v>300 or less</v>
      </c>
      <c r="D98" s="106">
        <f t="shared" si="88"/>
        <v>0</v>
      </c>
      <c r="E98" s="2">
        <f t="shared" si="89"/>
        <v>1</v>
      </c>
      <c r="F98" s="2">
        <f t="shared" si="90"/>
        <v>0</v>
      </c>
      <c r="G98" s="2">
        <f t="shared" si="91"/>
        <v>0</v>
      </c>
      <c r="H98" s="2">
        <f t="shared" si="92"/>
        <v>0</v>
      </c>
      <c r="I98" s="2">
        <f t="shared" si="93"/>
        <v>0</v>
      </c>
      <c r="J98" s="2">
        <f t="shared" si="94"/>
        <v>0</v>
      </c>
      <c r="K98" s="2">
        <f t="shared" si="95"/>
        <v>0</v>
      </c>
      <c r="L98" s="2">
        <f t="shared" si="96"/>
        <v>0</v>
      </c>
      <c r="M98" s="73">
        <f t="shared" si="97"/>
        <v>0</v>
      </c>
    </row>
    <row r="99" spans="1:13" x14ac:dyDescent="0.45">
      <c r="A99" s="5" t="s">
        <v>44</v>
      </c>
      <c r="B99" s="130"/>
      <c r="C99" s="135"/>
      <c r="D99" s="40"/>
      <c r="E99" s="81"/>
      <c r="F99" s="81"/>
      <c r="G99" s="81"/>
      <c r="H99" s="81"/>
      <c r="I99" s="81"/>
      <c r="J99" s="81"/>
      <c r="K99" s="81"/>
      <c r="L99" s="81"/>
      <c r="M99" s="82"/>
    </row>
    <row r="100" spans="1:13" x14ac:dyDescent="0.45">
      <c r="A100" s="70" t="s">
        <v>206</v>
      </c>
      <c r="B100" s="132">
        <v>3700</v>
      </c>
      <c r="C100" s="134" t="str">
        <f t="shared" ref="C100:C112" si="130">IF(B100=0,"No Budget",IF(B100&lt;=300,"300 or less",IF(B100&lt;=1000,"Bet 301-1,000",IF(B100&lt;=3000,"Bet 1,001-3,000",IF(B100&lt;=6000,"Bet 3,001-6,000",IF(B100&lt;=10000,"Bet 6,001-10,000",IF(B100&lt;=15000,"Bet 10,001-15,000",IF(B100&lt;=25000,"Bet 15,001-25,000",IF(B100&lt;=50000,"Bet 25,001-50,000","Above 50,001")))))))))</f>
        <v>Bet 3,001-6,000</v>
      </c>
      <c r="D100" s="106">
        <f t="shared" ref="D100:D112" si="131">IF(C100="No Budget",1,0)</f>
        <v>0</v>
      </c>
      <c r="E100" s="2">
        <f t="shared" ref="E100:E112" si="132">IF(C100="300 or less",1,0)</f>
        <v>0</v>
      </c>
      <c r="F100" s="2">
        <f t="shared" ref="F100:F112" si="133">IF(C100="Bet 301-1,000",1,0)</f>
        <v>0</v>
      </c>
      <c r="G100" s="2">
        <f t="shared" ref="G100:G112" si="134">IF(C100="Bet 1,001-3,000",1,0)</f>
        <v>0</v>
      </c>
      <c r="H100" s="2">
        <f t="shared" ref="H100:H112" si="135">IF(C100="Bet 3,001-6,000",1,0)</f>
        <v>1</v>
      </c>
      <c r="I100" s="2">
        <f t="shared" ref="I100:I112" si="136">IF(C100="Bet 6,001-10,000",1,0)</f>
        <v>0</v>
      </c>
      <c r="J100" s="2">
        <f t="shared" ref="J100:J112" si="137">IF(C100="Bet 10,001-15,000",1,0)</f>
        <v>0</v>
      </c>
      <c r="K100" s="2">
        <f t="shared" ref="K100:K112" si="138">IF(C100="Bet 15,001-25,000",1,0)</f>
        <v>0</v>
      </c>
      <c r="L100" s="2">
        <f t="shared" ref="L100:L112" si="139">IF(C100="Bet 25,001-50,000",1,0)</f>
        <v>0</v>
      </c>
      <c r="M100" s="73">
        <f t="shared" ref="M100:M112" si="140">IF(C100="Above 50,001",1,0)</f>
        <v>0</v>
      </c>
    </row>
    <row r="101" spans="1:13" x14ac:dyDescent="0.45">
      <c r="A101" s="3" t="s">
        <v>43</v>
      </c>
      <c r="B101" s="124">
        <v>1360</v>
      </c>
      <c r="C101" s="134" t="str">
        <f t="shared" si="130"/>
        <v>Bet 1,001-3,000</v>
      </c>
      <c r="D101" s="106">
        <f t="shared" ref="D101" si="141">IF(C101="No Budget",1,0)</f>
        <v>0</v>
      </c>
      <c r="E101" s="2">
        <f t="shared" ref="E101" si="142">IF(C101="300 or less",1,0)</f>
        <v>0</v>
      </c>
      <c r="F101" s="2">
        <f t="shared" ref="F101" si="143">IF(C101="Bet 301-1,000",1,0)</f>
        <v>0</v>
      </c>
      <c r="G101" s="2">
        <f t="shared" ref="G101" si="144">IF(C101="Bet 1,001-3,000",1,0)</f>
        <v>1</v>
      </c>
      <c r="H101" s="2">
        <f t="shared" ref="H101" si="145">IF(C101="Bet 3,001-6,000",1,0)</f>
        <v>0</v>
      </c>
      <c r="I101" s="2">
        <f t="shared" ref="I101" si="146">IF(C101="Bet 6,001-10,000",1,0)</f>
        <v>0</v>
      </c>
      <c r="J101" s="2">
        <f t="shared" ref="J101" si="147">IF(C101="Bet 10,001-15,000",1,0)</f>
        <v>0</v>
      </c>
      <c r="K101" s="2">
        <f t="shared" ref="K101" si="148">IF(C101="Bet 15,001-25,000",1,0)</f>
        <v>0</v>
      </c>
      <c r="L101" s="2">
        <f t="shared" ref="L101" si="149">IF(C101="Bet 25,001-50,000",1,0)</f>
        <v>0</v>
      </c>
      <c r="M101" s="73">
        <f t="shared" ref="M101" si="150">IF(C101="Above 50,001",1,0)</f>
        <v>0</v>
      </c>
    </row>
    <row r="102" spans="1:13" x14ac:dyDescent="0.45">
      <c r="A102" s="67" t="s">
        <v>42</v>
      </c>
      <c r="B102" s="125">
        <v>2300</v>
      </c>
      <c r="C102" s="134" t="str">
        <f t="shared" si="130"/>
        <v>Bet 1,001-3,000</v>
      </c>
      <c r="D102" s="106">
        <f t="shared" si="131"/>
        <v>0</v>
      </c>
      <c r="E102" s="2">
        <f t="shared" si="132"/>
        <v>0</v>
      </c>
      <c r="F102" s="2">
        <f t="shared" si="133"/>
        <v>0</v>
      </c>
      <c r="G102" s="2">
        <f t="shared" si="134"/>
        <v>1</v>
      </c>
      <c r="H102" s="2">
        <f t="shared" si="135"/>
        <v>0</v>
      </c>
      <c r="I102" s="2">
        <f t="shared" si="136"/>
        <v>0</v>
      </c>
      <c r="J102" s="2">
        <f t="shared" si="137"/>
        <v>0</v>
      </c>
      <c r="K102" s="2">
        <f t="shared" si="138"/>
        <v>0</v>
      </c>
      <c r="L102" s="2">
        <f t="shared" si="139"/>
        <v>0</v>
      </c>
      <c r="M102" s="73">
        <f t="shared" si="140"/>
        <v>0</v>
      </c>
    </row>
    <row r="103" spans="1:13" x14ac:dyDescent="0.45">
      <c r="A103" s="3" t="s">
        <v>41</v>
      </c>
      <c r="B103" s="124">
        <v>26000</v>
      </c>
      <c r="C103" s="134" t="str">
        <f t="shared" si="130"/>
        <v>Bet 25,001-50,000</v>
      </c>
      <c r="D103" s="106">
        <f t="shared" si="131"/>
        <v>0</v>
      </c>
      <c r="E103" s="2">
        <f t="shared" si="132"/>
        <v>0</v>
      </c>
      <c r="F103" s="2">
        <f t="shared" si="133"/>
        <v>0</v>
      </c>
      <c r="G103" s="2">
        <f t="shared" si="134"/>
        <v>0</v>
      </c>
      <c r="H103" s="2">
        <f t="shared" si="135"/>
        <v>0</v>
      </c>
      <c r="I103" s="2">
        <f t="shared" si="136"/>
        <v>0</v>
      </c>
      <c r="J103" s="2">
        <f t="shared" si="137"/>
        <v>0</v>
      </c>
      <c r="K103" s="2">
        <f t="shared" si="138"/>
        <v>0</v>
      </c>
      <c r="L103" s="2">
        <f t="shared" si="139"/>
        <v>1</v>
      </c>
      <c r="M103" s="73">
        <f t="shared" si="140"/>
        <v>0</v>
      </c>
    </row>
    <row r="104" spans="1:13" x14ac:dyDescent="0.45">
      <c r="A104" s="4" t="s">
        <v>187</v>
      </c>
      <c r="B104" s="125">
        <v>6805</v>
      </c>
      <c r="C104" s="134" t="str">
        <f t="shared" si="130"/>
        <v>Bet 6,001-10,000</v>
      </c>
      <c r="D104" s="106">
        <f t="shared" ref="D104" si="151">IF(C104="No Budget",1,0)</f>
        <v>0</v>
      </c>
      <c r="E104" s="2">
        <f t="shared" ref="E104" si="152">IF(C104="300 or less",1,0)</f>
        <v>0</v>
      </c>
      <c r="F104" s="2">
        <f t="shared" ref="F104" si="153">IF(C104="Bet 301-1,000",1,0)</f>
        <v>0</v>
      </c>
      <c r="G104" s="2">
        <f t="shared" ref="G104" si="154">IF(C104="Bet 1,001-3,000",1,0)</f>
        <v>0</v>
      </c>
      <c r="H104" s="2">
        <f t="shared" ref="H104" si="155">IF(C104="Bet 3,001-6,000",1,0)</f>
        <v>0</v>
      </c>
      <c r="I104" s="2">
        <f t="shared" ref="I104" si="156">IF(C104="Bet 6,001-10,000",1,0)</f>
        <v>1</v>
      </c>
      <c r="J104" s="2">
        <f t="shared" ref="J104" si="157">IF(C104="Bet 10,001-15,000",1,0)</f>
        <v>0</v>
      </c>
      <c r="K104" s="2">
        <f t="shared" ref="K104" si="158">IF(C104="Bet 15,001-25,000",1,0)</f>
        <v>0</v>
      </c>
      <c r="L104" s="2">
        <f t="shared" ref="L104" si="159">IF(C104="Bet 25,001-50,000",1,0)</f>
        <v>0</v>
      </c>
      <c r="M104" s="73">
        <f t="shared" ref="M104" si="160">IF(C104="Above 50,001",1,0)</f>
        <v>0</v>
      </c>
    </row>
    <row r="105" spans="1:13" x14ac:dyDescent="0.45">
      <c r="A105" s="3" t="s">
        <v>186</v>
      </c>
      <c r="B105" s="124">
        <v>475</v>
      </c>
      <c r="C105" s="134" t="str">
        <f t="shared" si="130"/>
        <v>Bet 301-1,000</v>
      </c>
      <c r="D105" s="106">
        <f t="shared" si="131"/>
        <v>0</v>
      </c>
      <c r="E105" s="2">
        <f t="shared" si="132"/>
        <v>0</v>
      </c>
      <c r="F105" s="2">
        <f t="shared" si="133"/>
        <v>1</v>
      </c>
      <c r="G105" s="2">
        <f t="shared" si="134"/>
        <v>0</v>
      </c>
      <c r="H105" s="2">
        <f t="shared" si="135"/>
        <v>0</v>
      </c>
      <c r="I105" s="2">
        <f t="shared" si="136"/>
        <v>0</v>
      </c>
      <c r="J105" s="2">
        <f t="shared" si="137"/>
        <v>0</v>
      </c>
      <c r="K105" s="2">
        <f t="shared" si="138"/>
        <v>0</v>
      </c>
      <c r="L105" s="2">
        <f t="shared" si="139"/>
        <v>0</v>
      </c>
      <c r="M105" s="73">
        <f t="shared" si="140"/>
        <v>0</v>
      </c>
    </row>
    <row r="106" spans="1:13" x14ac:dyDescent="0.45">
      <c r="A106" s="67" t="s">
        <v>40</v>
      </c>
      <c r="B106" s="125">
        <v>4875</v>
      </c>
      <c r="C106" s="134" t="str">
        <f t="shared" si="130"/>
        <v>Bet 3,001-6,000</v>
      </c>
      <c r="D106" s="106">
        <f t="shared" si="131"/>
        <v>0</v>
      </c>
      <c r="E106" s="2">
        <f t="shared" si="132"/>
        <v>0</v>
      </c>
      <c r="F106" s="2">
        <f t="shared" si="133"/>
        <v>0</v>
      </c>
      <c r="G106" s="2">
        <f t="shared" si="134"/>
        <v>0</v>
      </c>
      <c r="H106" s="2">
        <f t="shared" si="135"/>
        <v>1</v>
      </c>
      <c r="I106" s="2">
        <f t="shared" si="136"/>
        <v>0</v>
      </c>
      <c r="J106" s="2">
        <f t="shared" si="137"/>
        <v>0</v>
      </c>
      <c r="K106" s="2">
        <f t="shared" si="138"/>
        <v>0</v>
      </c>
      <c r="L106" s="2">
        <f t="shared" si="139"/>
        <v>0</v>
      </c>
      <c r="M106" s="73">
        <f t="shared" si="140"/>
        <v>0</v>
      </c>
    </row>
    <row r="107" spans="1:13" x14ac:dyDescent="0.45">
      <c r="A107" s="3" t="s">
        <v>39</v>
      </c>
      <c r="B107" s="124">
        <v>886</v>
      </c>
      <c r="C107" s="134" t="str">
        <f t="shared" si="130"/>
        <v>Bet 301-1,000</v>
      </c>
      <c r="D107" s="106">
        <f t="shared" si="131"/>
        <v>0</v>
      </c>
      <c r="E107" s="2">
        <f t="shared" si="132"/>
        <v>0</v>
      </c>
      <c r="F107" s="2">
        <f t="shared" si="133"/>
        <v>1</v>
      </c>
      <c r="G107" s="2">
        <f t="shared" si="134"/>
        <v>0</v>
      </c>
      <c r="H107" s="2">
        <f t="shared" si="135"/>
        <v>0</v>
      </c>
      <c r="I107" s="2">
        <f t="shared" si="136"/>
        <v>0</v>
      </c>
      <c r="J107" s="2">
        <f t="shared" si="137"/>
        <v>0</v>
      </c>
      <c r="K107" s="2">
        <f t="shared" si="138"/>
        <v>0</v>
      </c>
      <c r="L107" s="2">
        <f t="shared" si="139"/>
        <v>0</v>
      </c>
      <c r="M107" s="73">
        <f t="shared" si="140"/>
        <v>0</v>
      </c>
    </row>
    <row r="108" spans="1:13" x14ac:dyDescent="0.45">
      <c r="A108" s="67" t="s">
        <v>202</v>
      </c>
      <c r="B108" s="125">
        <v>0</v>
      </c>
      <c r="C108" s="134" t="str">
        <f t="shared" si="130"/>
        <v>No Budget</v>
      </c>
      <c r="D108" s="106">
        <f t="shared" si="131"/>
        <v>1</v>
      </c>
      <c r="E108" s="2">
        <f t="shared" si="132"/>
        <v>0</v>
      </c>
      <c r="F108" s="2">
        <f t="shared" si="133"/>
        <v>0</v>
      </c>
      <c r="G108" s="2">
        <f t="shared" si="134"/>
        <v>0</v>
      </c>
      <c r="H108" s="2">
        <f t="shared" si="135"/>
        <v>0</v>
      </c>
      <c r="I108" s="2">
        <f t="shared" si="136"/>
        <v>0</v>
      </c>
      <c r="J108" s="2">
        <f t="shared" si="137"/>
        <v>0</v>
      </c>
      <c r="K108" s="2">
        <f t="shared" si="138"/>
        <v>0</v>
      </c>
      <c r="L108" s="2">
        <f t="shared" si="139"/>
        <v>0</v>
      </c>
      <c r="M108" s="73">
        <f t="shared" si="140"/>
        <v>0</v>
      </c>
    </row>
    <row r="109" spans="1:13" x14ac:dyDescent="0.45">
      <c r="A109" s="3" t="s">
        <v>203</v>
      </c>
      <c r="B109" s="124">
        <v>3000</v>
      </c>
      <c r="C109" s="134" t="str">
        <f t="shared" si="130"/>
        <v>Bet 1,001-3,000</v>
      </c>
      <c r="D109" s="106">
        <f t="shared" si="131"/>
        <v>0</v>
      </c>
      <c r="E109" s="2">
        <f t="shared" si="132"/>
        <v>0</v>
      </c>
      <c r="F109" s="2">
        <f t="shared" si="133"/>
        <v>0</v>
      </c>
      <c r="G109" s="2">
        <f t="shared" si="134"/>
        <v>1</v>
      </c>
      <c r="H109" s="2">
        <f t="shared" si="135"/>
        <v>0</v>
      </c>
      <c r="I109" s="2">
        <f t="shared" si="136"/>
        <v>0</v>
      </c>
      <c r="J109" s="2">
        <f t="shared" si="137"/>
        <v>0</v>
      </c>
      <c r="K109" s="2">
        <f t="shared" si="138"/>
        <v>0</v>
      </c>
      <c r="L109" s="2">
        <f t="shared" si="139"/>
        <v>0</v>
      </c>
      <c r="M109" s="73">
        <f t="shared" si="140"/>
        <v>0</v>
      </c>
    </row>
    <row r="110" spans="1:13" x14ac:dyDescent="0.45">
      <c r="A110" s="4" t="s">
        <v>188</v>
      </c>
      <c r="B110" s="125">
        <v>2490</v>
      </c>
      <c r="C110" s="134" t="str">
        <f t="shared" si="130"/>
        <v>Bet 1,001-3,000</v>
      </c>
      <c r="D110" s="106">
        <f t="shared" ref="D110:D111" si="161">IF(C110="No Budget",1,0)</f>
        <v>0</v>
      </c>
      <c r="E110" s="2">
        <f t="shared" ref="E110:E111" si="162">IF(C110="300 or less",1,0)</f>
        <v>0</v>
      </c>
      <c r="F110" s="2">
        <f t="shared" ref="F110:F111" si="163">IF(C110="Bet 301-1,000",1,0)</f>
        <v>0</v>
      </c>
      <c r="G110" s="2">
        <f t="shared" ref="G110:G111" si="164">IF(C110="Bet 1,001-3,000",1,0)</f>
        <v>1</v>
      </c>
      <c r="H110" s="2">
        <f t="shared" ref="H110:H111" si="165">IF(C110="Bet 3,001-6,000",1,0)</f>
        <v>0</v>
      </c>
      <c r="I110" s="2">
        <f t="shared" ref="I110:I111" si="166">IF(C110="Bet 6,001-10,000",1,0)</f>
        <v>0</v>
      </c>
      <c r="J110" s="2">
        <f t="shared" ref="J110:J111" si="167">IF(C110="Bet 10,001-15,000",1,0)</f>
        <v>0</v>
      </c>
      <c r="K110" s="2">
        <f t="shared" ref="K110:K111" si="168">IF(C110="Bet 15,001-25,000",1,0)</f>
        <v>0</v>
      </c>
      <c r="L110" s="2">
        <f t="shared" ref="L110:L111" si="169">IF(C110="Bet 25,001-50,000",1,0)</f>
        <v>0</v>
      </c>
      <c r="M110" s="73">
        <f t="shared" ref="M110:M111" si="170">IF(C110="Above 50,001",1,0)</f>
        <v>0</v>
      </c>
    </row>
    <row r="111" spans="1:13" x14ac:dyDescent="0.45">
      <c r="A111" s="3" t="s">
        <v>189</v>
      </c>
      <c r="B111" s="123">
        <v>2500</v>
      </c>
      <c r="C111" s="134" t="str">
        <f t="shared" si="130"/>
        <v>Bet 1,001-3,000</v>
      </c>
      <c r="D111" s="106">
        <f t="shared" si="161"/>
        <v>0</v>
      </c>
      <c r="E111" s="2">
        <f t="shared" si="162"/>
        <v>0</v>
      </c>
      <c r="F111" s="2">
        <f t="shared" si="163"/>
        <v>0</v>
      </c>
      <c r="G111" s="2">
        <f t="shared" si="164"/>
        <v>1</v>
      </c>
      <c r="H111" s="2">
        <f t="shared" si="165"/>
        <v>0</v>
      </c>
      <c r="I111" s="2">
        <f t="shared" si="166"/>
        <v>0</v>
      </c>
      <c r="J111" s="2">
        <f t="shared" si="167"/>
        <v>0</v>
      </c>
      <c r="K111" s="2">
        <f t="shared" si="168"/>
        <v>0</v>
      </c>
      <c r="L111" s="2">
        <f t="shared" si="169"/>
        <v>0</v>
      </c>
      <c r="M111" s="73">
        <f t="shared" si="170"/>
        <v>0</v>
      </c>
    </row>
    <row r="112" spans="1:13" x14ac:dyDescent="0.45">
      <c r="A112" s="4" t="s">
        <v>38</v>
      </c>
      <c r="B112" s="126">
        <v>450</v>
      </c>
      <c r="C112" s="134" t="str">
        <f t="shared" si="130"/>
        <v>Bet 301-1,000</v>
      </c>
      <c r="D112" s="106">
        <f t="shared" si="131"/>
        <v>0</v>
      </c>
      <c r="E112" s="2">
        <f t="shared" si="132"/>
        <v>0</v>
      </c>
      <c r="F112" s="2">
        <f t="shared" si="133"/>
        <v>1</v>
      </c>
      <c r="G112" s="2">
        <f t="shared" si="134"/>
        <v>0</v>
      </c>
      <c r="H112" s="2">
        <f t="shared" si="135"/>
        <v>0</v>
      </c>
      <c r="I112" s="2">
        <f t="shared" si="136"/>
        <v>0</v>
      </c>
      <c r="J112" s="2">
        <f t="shared" si="137"/>
        <v>0</v>
      </c>
      <c r="K112" s="2">
        <f t="shared" si="138"/>
        <v>0</v>
      </c>
      <c r="L112" s="2">
        <f t="shared" si="139"/>
        <v>0</v>
      </c>
      <c r="M112" s="73">
        <f t="shared" si="140"/>
        <v>0</v>
      </c>
    </row>
    <row r="113" spans="1:13" x14ac:dyDescent="0.45">
      <c r="A113" s="5" t="s">
        <v>37</v>
      </c>
      <c r="B113" s="130"/>
      <c r="C113" s="135"/>
      <c r="D113" s="40"/>
      <c r="E113" s="81"/>
      <c r="F113" s="81"/>
      <c r="G113" s="81"/>
      <c r="H113" s="81"/>
      <c r="I113" s="81"/>
      <c r="J113" s="81"/>
      <c r="K113" s="81"/>
      <c r="L113" s="81"/>
      <c r="M113" s="82"/>
    </row>
    <row r="114" spans="1:13" x14ac:dyDescent="0.45">
      <c r="A114" s="67" t="s">
        <v>36</v>
      </c>
      <c r="B114" s="129">
        <v>1750</v>
      </c>
      <c r="C114" s="134" t="str">
        <f t="shared" ref="C114:C145" si="171">IF(B114=0,"No Budget",IF(B114&lt;=300,"300 or less",IF(B114&lt;=1000,"Bet 301-1,000",IF(B114&lt;=3000,"Bet 1,001-3,000",IF(B114&lt;=6000,"Bet 3,001-6,000",IF(B114&lt;=10000,"Bet 6,001-10,000",IF(B114&lt;=15000,"Bet 10,001-15,000",IF(B114&lt;=25000,"Bet 15,001-25,000",IF(B114&lt;=50000,"Bet 25,001-50,000","Above 50,001")))))))))</f>
        <v>Bet 1,001-3,000</v>
      </c>
      <c r="D114" s="106">
        <f t="shared" ref="D114:D145" si="172">IF(C114="No Budget",1,0)</f>
        <v>0</v>
      </c>
      <c r="E114" s="2">
        <f t="shared" ref="E114:E145" si="173">IF(C114="300 or less",1,0)</f>
        <v>0</v>
      </c>
      <c r="F114" s="2">
        <f t="shared" ref="F114:F145" si="174">IF(C114="Bet 301-1,000",1,0)</f>
        <v>0</v>
      </c>
      <c r="G114" s="2">
        <f t="shared" ref="G114:G145" si="175">IF(C114="Bet 1,001-3,000",1,0)</f>
        <v>1</v>
      </c>
      <c r="H114" s="2">
        <f t="shared" ref="H114:H145" si="176">IF(C114="Bet 3,001-6,000",1,0)</f>
        <v>0</v>
      </c>
      <c r="I114" s="2">
        <f t="shared" ref="I114:I145" si="177">IF(C114="Bet 6,001-10,000",1,0)</f>
        <v>0</v>
      </c>
      <c r="J114" s="2">
        <f t="shared" ref="J114:J145" si="178">IF(C114="Bet 10,001-15,000",1,0)</f>
        <v>0</v>
      </c>
      <c r="K114" s="2">
        <f t="shared" ref="K114:K145" si="179">IF(C114="Bet 15,001-25,000",1,0)</f>
        <v>0</v>
      </c>
      <c r="L114" s="2">
        <f t="shared" ref="L114:L145" si="180">IF(C114="Bet 25,001-50,000",1,0)</f>
        <v>0</v>
      </c>
      <c r="M114" s="73">
        <f t="shared" ref="M114:M145" si="181">IF(C114="Above 50,001",1,0)</f>
        <v>0</v>
      </c>
    </row>
    <row r="115" spans="1:13" x14ac:dyDescent="0.45">
      <c r="A115" s="3" t="s">
        <v>239</v>
      </c>
      <c r="B115" s="121">
        <v>0</v>
      </c>
      <c r="C115" s="134" t="str">
        <f t="shared" ref="C115" si="182">IF(B115=0,"No Budget",IF(B115&lt;=300,"300 or less",IF(B115&lt;=1000,"Bet 301-1,000",IF(B115&lt;=3000,"Bet 1,001-3,000",IF(B115&lt;=6000,"Bet 3,001-6,000",IF(B115&lt;=10000,"Bet 6,001-10,000",IF(B115&lt;=15000,"Bet 10,001-15,000",IF(B115&lt;=25000,"Bet 15,001-25,000",IF(B115&lt;=50000,"Bet 25,001-50,000","Above 50,001")))))))))</f>
        <v>No Budget</v>
      </c>
      <c r="D115" s="106">
        <f t="shared" ref="D115" si="183">IF(C115="No Budget",1,0)</f>
        <v>1</v>
      </c>
      <c r="E115" s="2">
        <f t="shared" ref="E115" si="184">IF(C115="300 or less",1,0)</f>
        <v>0</v>
      </c>
      <c r="F115" s="2">
        <f t="shared" ref="F115" si="185">IF(C115="Bet 301-1,000",1,0)</f>
        <v>0</v>
      </c>
      <c r="G115" s="2">
        <f t="shared" ref="G115" si="186">IF(C115="Bet 1,001-3,000",1,0)</f>
        <v>0</v>
      </c>
      <c r="H115" s="2">
        <f t="shared" ref="H115" si="187">IF(C115="Bet 3,001-6,000",1,0)</f>
        <v>0</v>
      </c>
      <c r="I115" s="2">
        <f t="shared" ref="I115" si="188">IF(C115="Bet 6,001-10,000",1,0)</f>
        <v>0</v>
      </c>
      <c r="J115" s="2">
        <f t="shared" ref="J115" si="189">IF(C115="Bet 10,001-15,000",1,0)</f>
        <v>0</v>
      </c>
      <c r="K115" s="2">
        <f t="shared" ref="K115" si="190">IF(C115="Bet 15,001-25,000",1,0)</f>
        <v>0</v>
      </c>
      <c r="L115" s="2">
        <f t="shared" ref="L115" si="191">IF(C115="Bet 25,001-50,000",1,0)</f>
        <v>0</v>
      </c>
      <c r="M115" s="73">
        <f t="shared" ref="M115" si="192">IF(C115="Above 50,001",1,0)</f>
        <v>0</v>
      </c>
    </row>
    <row r="116" spans="1:13" x14ac:dyDescent="0.45">
      <c r="A116" s="67" t="s">
        <v>35</v>
      </c>
      <c r="B116" s="122">
        <v>0</v>
      </c>
      <c r="C116" s="134" t="str">
        <f t="shared" si="171"/>
        <v>No Budget</v>
      </c>
      <c r="D116" s="106">
        <f t="shared" si="172"/>
        <v>1</v>
      </c>
      <c r="E116" s="2">
        <f t="shared" si="173"/>
        <v>0</v>
      </c>
      <c r="F116" s="2">
        <f t="shared" si="174"/>
        <v>0</v>
      </c>
      <c r="G116" s="2">
        <f t="shared" si="175"/>
        <v>0</v>
      </c>
      <c r="H116" s="2">
        <f t="shared" si="176"/>
        <v>0</v>
      </c>
      <c r="I116" s="2">
        <f t="shared" si="177"/>
        <v>0</v>
      </c>
      <c r="J116" s="2">
        <f t="shared" si="178"/>
        <v>0</v>
      </c>
      <c r="K116" s="2">
        <f t="shared" si="179"/>
        <v>0</v>
      </c>
      <c r="L116" s="2">
        <f t="shared" si="180"/>
        <v>0</v>
      </c>
      <c r="M116" s="73">
        <f t="shared" si="181"/>
        <v>0</v>
      </c>
    </row>
    <row r="117" spans="1:13" x14ac:dyDescent="0.45">
      <c r="A117" s="3" t="s">
        <v>34</v>
      </c>
      <c r="B117" s="123">
        <v>800</v>
      </c>
      <c r="C117" s="134" t="str">
        <f t="shared" si="171"/>
        <v>Bet 301-1,000</v>
      </c>
      <c r="D117" s="106">
        <f t="shared" si="172"/>
        <v>0</v>
      </c>
      <c r="E117" s="2">
        <f t="shared" si="173"/>
        <v>0</v>
      </c>
      <c r="F117" s="2">
        <f t="shared" si="174"/>
        <v>1</v>
      </c>
      <c r="G117" s="2">
        <f t="shared" si="175"/>
        <v>0</v>
      </c>
      <c r="H117" s="2">
        <f t="shared" si="176"/>
        <v>0</v>
      </c>
      <c r="I117" s="2">
        <f t="shared" si="177"/>
        <v>0</v>
      </c>
      <c r="J117" s="2">
        <f t="shared" si="178"/>
        <v>0</v>
      </c>
      <c r="K117" s="2">
        <f t="shared" si="179"/>
        <v>0</v>
      </c>
      <c r="L117" s="2">
        <f t="shared" si="180"/>
        <v>0</v>
      </c>
      <c r="M117" s="73">
        <f t="shared" si="181"/>
        <v>0</v>
      </c>
    </row>
    <row r="118" spans="1:13" x14ac:dyDescent="0.45">
      <c r="A118" s="4" t="s">
        <v>190</v>
      </c>
      <c r="B118" s="125">
        <v>500</v>
      </c>
      <c r="C118" s="134" t="str">
        <f t="shared" si="171"/>
        <v>Bet 301-1,000</v>
      </c>
      <c r="D118" s="106">
        <f t="shared" ref="D118" si="193">IF(C118="No Budget",1,0)</f>
        <v>0</v>
      </c>
      <c r="E118" s="2">
        <f t="shared" ref="E118" si="194">IF(C118="300 or less",1,0)</f>
        <v>0</v>
      </c>
      <c r="F118" s="2">
        <f t="shared" ref="F118" si="195">IF(C118="Bet 301-1,000",1,0)</f>
        <v>1</v>
      </c>
      <c r="G118" s="2">
        <f t="shared" ref="G118" si="196">IF(C118="Bet 1,001-3,000",1,0)</f>
        <v>0</v>
      </c>
      <c r="H118" s="2">
        <f t="shared" ref="H118" si="197">IF(C118="Bet 3,001-6,000",1,0)</f>
        <v>0</v>
      </c>
      <c r="I118" s="2">
        <f t="shared" ref="I118" si="198">IF(C118="Bet 6,001-10,000",1,0)</f>
        <v>0</v>
      </c>
      <c r="J118" s="2">
        <f t="shared" ref="J118" si="199">IF(C118="Bet 10,001-15,000",1,0)</f>
        <v>0</v>
      </c>
      <c r="K118" s="2">
        <f t="shared" ref="K118" si="200">IF(C118="Bet 15,001-25,000",1,0)</f>
        <v>0</v>
      </c>
      <c r="L118" s="2">
        <f t="shared" ref="L118" si="201">IF(C118="Bet 25,001-50,000",1,0)</f>
        <v>0</v>
      </c>
      <c r="M118" s="73">
        <f t="shared" ref="M118" si="202">IF(C118="Above 50,001",1,0)</f>
        <v>0</v>
      </c>
    </row>
    <row r="119" spans="1:13" x14ac:dyDescent="0.45">
      <c r="A119" s="55" t="s">
        <v>204</v>
      </c>
      <c r="B119" s="124">
        <v>0</v>
      </c>
      <c r="C119" s="134" t="str">
        <f t="shared" si="171"/>
        <v>No Budget</v>
      </c>
      <c r="D119" s="106">
        <f t="shared" si="172"/>
        <v>1</v>
      </c>
      <c r="E119" s="2">
        <f t="shared" si="173"/>
        <v>0</v>
      </c>
      <c r="F119" s="2">
        <f t="shared" si="174"/>
        <v>0</v>
      </c>
      <c r="G119" s="2">
        <f t="shared" si="175"/>
        <v>0</v>
      </c>
      <c r="H119" s="2">
        <f t="shared" si="176"/>
        <v>0</v>
      </c>
      <c r="I119" s="2">
        <f t="shared" si="177"/>
        <v>0</v>
      </c>
      <c r="J119" s="2">
        <f t="shared" si="178"/>
        <v>0</v>
      </c>
      <c r="K119" s="2">
        <f t="shared" si="179"/>
        <v>0</v>
      </c>
      <c r="L119" s="2">
        <f t="shared" si="180"/>
        <v>0</v>
      </c>
      <c r="M119" s="73">
        <f t="shared" si="181"/>
        <v>0</v>
      </c>
    </row>
    <row r="120" spans="1:13" x14ac:dyDescent="0.45">
      <c r="A120" s="4" t="s">
        <v>176</v>
      </c>
      <c r="B120" s="125">
        <v>1600</v>
      </c>
      <c r="C120" s="134" t="str">
        <f t="shared" si="171"/>
        <v>Bet 1,001-3,000</v>
      </c>
      <c r="D120" s="106">
        <f t="shared" si="172"/>
        <v>0</v>
      </c>
      <c r="E120" s="2">
        <f t="shared" si="173"/>
        <v>0</v>
      </c>
      <c r="F120" s="2">
        <f t="shared" si="174"/>
        <v>0</v>
      </c>
      <c r="G120" s="2">
        <f t="shared" si="175"/>
        <v>1</v>
      </c>
      <c r="H120" s="2">
        <f t="shared" si="176"/>
        <v>0</v>
      </c>
      <c r="I120" s="2">
        <f t="shared" si="177"/>
        <v>0</v>
      </c>
      <c r="J120" s="2">
        <f t="shared" si="178"/>
        <v>0</v>
      </c>
      <c r="K120" s="2">
        <f t="shared" si="179"/>
        <v>0</v>
      </c>
      <c r="L120" s="2">
        <f t="shared" si="180"/>
        <v>0</v>
      </c>
      <c r="M120" s="73">
        <f t="shared" si="181"/>
        <v>0</v>
      </c>
    </row>
    <row r="121" spans="1:13" x14ac:dyDescent="0.45">
      <c r="A121" s="3" t="s">
        <v>207</v>
      </c>
      <c r="B121" s="124">
        <v>0</v>
      </c>
      <c r="C121" s="134" t="str">
        <f t="shared" ref="C121" si="203">IF(B121=0,"No Budget",IF(B121&lt;=300,"300 or less",IF(B121&lt;=1000,"Bet 301-1,000",IF(B121&lt;=3000,"Bet 1,001-3,000",IF(B121&lt;=6000,"Bet 3,001-6,000",IF(B121&lt;=10000,"Bet 6,001-10,000",IF(B121&lt;=15000,"Bet 10,001-15,000",IF(B121&lt;=25000,"Bet 15,001-25,000",IF(B121&lt;=50000,"Bet 25,001-50,000","Above 50,001")))))))))</f>
        <v>No Budget</v>
      </c>
      <c r="D121" s="106">
        <f t="shared" ref="D121" si="204">IF(C121="No Budget",1,0)</f>
        <v>1</v>
      </c>
      <c r="E121" s="2">
        <f t="shared" ref="E121" si="205">IF(C121="300 or less",1,0)</f>
        <v>0</v>
      </c>
      <c r="F121" s="2">
        <f t="shared" ref="F121" si="206">IF(C121="Bet 301-1,000",1,0)</f>
        <v>0</v>
      </c>
      <c r="G121" s="2">
        <f t="shared" ref="G121" si="207">IF(C121="Bet 1,001-3,000",1,0)</f>
        <v>0</v>
      </c>
      <c r="H121" s="2">
        <f t="shared" ref="H121" si="208">IF(C121="Bet 3,001-6,000",1,0)</f>
        <v>0</v>
      </c>
      <c r="I121" s="2">
        <f t="shared" ref="I121" si="209">IF(C121="Bet 6,001-10,000",1,0)</f>
        <v>0</v>
      </c>
      <c r="J121" s="2">
        <f t="shared" ref="J121" si="210">IF(C121="Bet 10,001-15,000",1,0)</f>
        <v>0</v>
      </c>
      <c r="K121" s="2">
        <f t="shared" ref="K121" si="211">IF(C121="Bet 15,001-25,000",1,0)</f>
        <v>0</v>
      </c>
      <c r="L121" s="2">
        <f t="shared" ref="L121" si="212">IF(C121="Bet 25,001-50,000",1,0)</f>
        <v>0</v>
      </c>
      <c r="M121" s="73">
        <f t="shared" ref="M121" si="213">IF(C121="Above 50,001",1,0)</f>
        <v>0</v>
      </c>
    </row>
    <row r="122" spans="1:13" x14ac:dyDescent="0.45">
      <c r="A122" s="4" t="s">
        <v>33</v>
      </c>
      <c r="B122" s="125">
        <v>1700</v>
      </c>
      <c r="C122" s="134" t="str">
        <f t="shared" si="171"/>
        <v>Bet 1,001-3,000</v>
      </c>
      <c r="D122" s="106">
        <f t="shared" si="172"/>
        <v>0</v>
      </c>
      <c r="E122" s="2">
        <f t="shared" si="173"/>
        <v>0</v>
      </c>
      <c r="F122" s="2">
        <f t="shared" si="174"/>
        <v>0</v>
      </c>
      <c r="G122" s="2">
        <f t="shared" si="175"/>
        <v>1</v>
      </c>
      <c r="H122" s="2">
        <f t="shared" si="176"/>
        <v>0</v>
      </c>
      <c r="I122" s="2">
        <f t="shared" si="177"/>
        <v>0</v>
      </c>
      <c r="J122" s="2">
        <f t="shared" si="178"/>
        <v>0</v>
      </c>
      <c r="K122" s="2">
        <f t="shared" si="179"/>
        <v>0</v>
      </c>
      <c r="L122" s="2">
        <f t="shared" si="180"/>
        <v>0</v>
      </c>
      <c r="M122" s="73">
        <f t="shared" si="181"/>
        <v>0</v>
      </c>
    </row>
    <row r="123" spans="1:13" x14ac:dyDescent="0.45">
      <c r="A123" s="3" t="s">
        <v>32</v>
      </c>
      <c r="B123" s="124">
        <v>1000</v>
      </c>
      <c r="C123" s="134" t="str">
        <f t="shared" si="171"/>
        <v>Bet 301-1,000</v>
      </c>
      <c r="D123" s="106">
        <f t="shared" si="172"/>
        <v>0</v>
      </c>
      <c r="E123" s="2">
        <f t="shared" si="173"/>
        <v>0</v>
      </c>
      <c r="F123" s="2">
        <f t="shared" si="174"/>
        <v>1</v>
      </c>
      <c r="G123" s="2">
        <f t="shared" si="175"/>
        <v>0</v>
      </c>
      <c r="H123" s="2">
        <f t="shared" si="176"/>
        <v>0</v>
      </c>
      <c r="I123" s="2">
        <f t="shared" si="177"/>
        <v>0</v>
      </c>
      <c r="J123" s="2">
        <f t="shared" si="178"/>
        <v>0</v>
      </c>
      <c r="K123" s="2">
        <f t="shared" si="179"/>
        <v>0</v>
      </c>
      <c r="L123" s="2">
        <f t="shared" si="180"/>
        <v>0</v>
      </c>
      <c r="M123" s="73">
        <f t="shared" si="181"/>
        <v>0</v>
      </c>
    </row>
    <row r="124" spans="1:13" x14ac:dyDescent="0.45">
      <c r="A124" s="4" t="s">
        <v>31</v>
      </c>
      <c r="B124" s="125">
        <v>435</v>
      </c>
      <c r="C124" s="134" t="str">
        <f t="shared" si="171"/>
        <v>Bet 301-1,000</v>
      </c>
      <c r="D124" s="106">
        <f t="shared" si="172"/>
        <v>0</v>
      </c>
      <c r="E124" s="2">
        <f t="shared" si="173"/>
        <v>0</v>
      </c>
      <c r="F124" s="2">
        <f t="shared" si="174"/>
        <v>1</v>
      </c>
      <c r="G124" s="2">
        <f t="shared" si="175"/>
        <v>0</v>
      </c>
      <c r="H124" s="2">
        <f t="shared" si="176"/>
        <v>0</v>
      </c>
      <c r="I124" s="2">
        <f t="shared" si="177"/>
        <v>0</v>
      </c>
      <c r="J124" s="2">
        <f t="shared" si="178"/>
        <v>0</v>
      </c>
      <c r="K124" s="2">
        <f t="shared" si="179"/>
        <v>0</v>
      </c>
      <c r="L124" s="2">
        <f t="shared" si="180"/>
        <v>0</v>
      </c>
      <c r="M124" s="73">
        <f t="shared" si="181"/>
        <v>0</v>
      </c>
    </row>
    <row r="125" spans="1:13" x14ac:dyDescent="0.45">
      <c r="A125" s="3" t="s">
        <v>30</v>
      </c>
      <c r="B125" s="124">
        <v>500</v>
      </c>
      <c r="C125" s="134" t="str">
        <f t="shared" si="171"/>
        <v>Bet 301-1,000</v>
      </c>
      <c r="D125" s="106">
        <f t="shared" si="172"/>
        <v>0</v>
      </c>
      <c r="E125" s="2">
        <f t="shared" si="173"/>
        <v>0</v>
      </c>
      <c r="F125" s="2">
        <f t="shared" si="174"/>
        <v>1</v>
      </c>
      <c r="G125" s="2">
        <f t="shared" si="175"/>
        <v>0</v>
      </c>
      <c r="H125" s="2">
        <f t="shared" si="176"/>
        <v>0</v>
      </c>
      <c r="I125" s="2">
        <f t="shared" si="177"/>
        <v>0</v>
      </c>
      <c r="J125" s="2">
        <f t="shared" si="178"/>
        <v>0</v>
      </c>
      <c r="K125" s="2">
        <f t="shared" si="179"/>
        <v>0</v>
      </c>
      <c r="L125" s="2">
        <f t="shared" si="180"/>
        <v>0</v>
      </c>
      <c r="M125" s="73">
        <f t="shared" si="181"/>
        <v>0</v>
      </c>
    </row>
    <row r="126" spans="1:13" x14ac:dyDescent="0.45">
      <c r="A126" s="4" t="s">
        <v>29</v>
      </c>
      <c r="B126" s="125">
        <v>1000</v>
      </c>
      <c r="C126" s="134" t="str">
        <f t="shared" si="171"/>
        <v>Bet 301-1,000</v>
      </c>
      <c r="D126" s="106">
        <f t="shared" si="172"/>
        <v>0</v>
      </c>
      <c r="E126" s="2">
        <f t="shared" si="173"/>
        <v>0</v>
      </c>
      <c r="F126" s="2">
        <f t="shared" si="174"/>
        <v>1</v>
      </c>
      <c r="G126" s="2">
        <f t="shared" si="175"/>
        <v>0</v>
      </c>
      <c r="H126" s="2">
        <f t="shared" si="176"/>
        <v>0</v>
      </c>
      <c r="I126" s="2">
        <f t="shared" si="177"/>
        <v>0</v>
      </c>
      <c r="J126" s="2">
        <f t="shared" si="178"/>
        <v>0</v>
      </c>
      <c r="K126" s="2">
        <f t="shared" si="179"/>
        <v>0</v>
      </c>
      <c r="L126" s="2">
        <f t="shared" si="180"/>
        <v>0</v>
      </c>
      <c r="M126" s="73">
        <f t="shared" si="181"/>
        <v>0</v>
      </c>
    </row>
    <row r="127" spans="1:13" x14ac:dyDescent="0.45">
      <c r="A127" s="3" t="s">
        <v>28</v>
      </c>
      <c r="B127" s="124">
        <v>830</v>
      </c>
      <c r="C127" s="134" t="str">
        <f t="shared" si="171"/>
        <v>Bet 301-1,000</v>
      </c>
      <c r="D127" s="106">
        <f t="shared" si="172"/>
        <v>0</v>
      </c>
      <c r="E127" s="2">
        <f t="shared" si="173"/>
        <v>0</v>
      </c>
      <c r="F127" s="2">
        <f t="shared" si="174"/>
        <v>1</v>
      </c>
      <c r="G127" s="2">
        <f t="shared" si="175"/>
        <v>0</v>
      </c>
      <c r="H127" s="2">
        <f t="shared" si="176"/>
        <v>0</v>
      </c>
      <c r="I127" s="2">
        <f t="shared" si="177"/>
        <v>0</v>
      </c>
      <c r="J127" s="2">
        <f t="shared" si="178"/>
        <v>0</v>
      </c>
      <c r="K127" s="2">
        <f t="shared" si="179"/>
        <v>0</v>
      </c>
      <c r="L127" s="2">
        <f t="shared" si="180"/>
        <v>0</v>
      </c>
      <c r="M127" s="73">
        <f t="shared" si="181"/>
        <v>0</v>
      </c>
    </row>
    <row r="128" spans="1:13" x14ac:dyDescent="0.45">
      <c r="A128" s="4" t="s">
        <v>27</v>
      </c>
      <c r="B128" s="125">
        <v>1550</v>
      </c>
      <c r="C128" s="134" t="str">
        <f t="shared" si="171"/>
        <v>Bet 1,001-3,000</v>
      </c>
      <c r="D128" s="106">
        <f t="shared" si="172"/>
        <v>0</v>
      </c>
      <c r="E128" s="2">
        <f t="shared" si="173"/>
        <v>0</v>
      </c>
      <c r="F128" s="2">
        <f t="shared" si="174"/>
        <v>0</v>
      </c>
      <c r="G128" s="2">
        <f t="shared" si="175"/>
        <v>1</v>
      </c>
      <c r="H128" s="2">
        <f t="shared" si="176"/>
        <v>0</v>
      </c>
      <c r="I128" s="2">
        <f t="shared" si="177"/>
        <v>0</v>
      </c>
      <c r="J128" s="2">
        <f t="shared" si="178"/>
        <v>0</v>
      </c>
      <c r="K128" s="2">
        <f t="shared" si="179"/>
        <v>0</v>
      </c>
      <c r="L128" s="2">
        <f t="shared" si="180"/>
        <v>0</v>
      </c>
      <c r="M128" s="73">
        <f t="shared" si="181"/>
        <v>0</v>
      </c>
    </row>
    <row r="129" spans="1:13" x14ac:dyDescent="0.45">
      <c r="A129" s="3" t="s">
        <v>26</v>
      </c>
      <c r="B129" s="124">
        <v>1500</v>
      </c>
      <c r="C129" s="134" t="str">
        <f t="shared" si="171"/>
        <v>Bet 1,001-3,000</v>
      </c>
      <c r="D129" s="106">
        <f t="shared" si="172"/>
        <v>0</v>
      </c>
      <c r="E129" s="2">
        <f t="shared" si="173"/>
        <v>0</v>
      </c>
      <c r="F129" s="2">
        <f t="shared" si="174"/>
        <v>0</v>
      </c>
      <c r="G129" s="2">
        <f t="shared" si="175"/>
        <v>1</v>
      </c>
      <c r="H129" s="2">
        <f t="shared" si="176"/>
        <v>0</v>
      </c>
      <c r="I129" s="2">
        <f t="shared" si="177"/>
        <v>0</v>
      </c>
      <c r="J129" s="2">
        <f t="shared" si="178"/>
        <v>0</v>
      </c>
      <c r="K129" s="2">
        <f t="shared" si="179"/>
        <v>0</v>
      </c>
      <c r="L129" s="2">
        <f t="shared" si="180"/>
        <v>0</v>
      </c>
      <c r="M129" s="73">
        <f t="shared" si="181"/>
        <v>0</v>
      </c>
    </row>
    <row r="130" spans="1:13" x14ac:dyDescent="0.45">
      <c r="A130" s="67" t="s">
        <v>238</v>
      </c>
      <c r="B130" s="125">
        <v>0</v>
      </c>
      <c r="C130" s="134" t="str">
        <f t="shared" ref="C130" si="214">IF(B130=0,"No Budget",IF(B130&lt;=300,"300 or less",IF(B130&lt;=1000,"Bet 301-1,000",IF(B130&lt;=3000,"Bet 1,001-3,000",IF(B130&lt;=6000,"Bet 3,001-6,000",IF(B130&lt;=10000,"Bet 6,001-10,000",IF(B130&lt;=15000,"Bet 10,001-15,000",IF(B130&lt;=25000,"Bet 15,001-25,000",IF(B130&lt;=50000,"Bet 25,001-50,000","Above 50,001")))))))))</f>
        <v>No Budget</v>
      </c>
      <c r="D130" s="106">
        <f t="shared" ref="D130" si="215">IF(C130="No Budget",1,0)</f>
        <v>1</v>
      </c>
      <c r="E130" s="2">
        <f t="shared" ref="E130" si="216">IF(C130="300 or less",1,0)</f>
        <v>0</v>
      </c>
      <c r="F130" s="2">
        <f t="shared" ref="F130" si="217">IF(C130="Bet 301-1,000",1,0)</f>
        <v>0</v>
      </c>
      <c r="G130" s="2">
        <f t="shared" ref="G130" si="218">IF(C130="Bet 1,001-3,000",1,0)</f>
        <v>0</v>
      </c>
      <c r="H130" s="2">
        <f t="shared" ref="H130" si="219">IF(C130="Bet 3,001-6,000",1,0)</f>
        <v>0</v>
      </c>
      <c r="I130" s="2">
        <f t="shared" ref="I130" si="220">IF(C130="Bet 6,001-10,000",1,0)</f>
        <v>0</v>
      </c>
      <c r="J130" s="2">
        <f t="shared" ref="J130" si="221">IF(C130="Bet 10,001-15,000",1,0)</f>
        <v>0</v>
      </c>
      <c r="K130" s="2">
        <f t="shared" ref="K130" si="222">IF(C130="Bet 15,001-25,000",1,0)</f>
        <v>0</v>
      </c>
      <c r="L130" s="2">
        <f t="shared" ref="L130" si="223">IF(C130="Bet 25,001-50,000",1,0)</f>
        <v>0</v>
      </c>
      <c r="M130" s="73">
        <f t="shared" ref="M130" si="224">IF(C130="Above 50,001",1,0)</f>
        <v>0</v>
      </c>
    </row>
    <row r="131" spans="1:13" x14ac:dyDescent="0.45">
      <c r="A131" s="55" t="s">
        <v>25</v>
      </c>
      <c r="B131" s="124">
        <v>956</v>
      </c>
      <c r="C131" s="134" t="str">
        <f t="shared" si="171"/>
        <v>Bet 301-1,000</v>
      </c>
      <c r="D131" s="106">
        <f t="shared" si="172"/>
        <v>0</v>
      </c>
      <c r="E131" s="2">
        <f t="shared" si="173"/>
        <v>0</v>
      </c>
      <c r="F131" s="2">
        <f t="shared" si="174"/>
        <v>1</v>
      </c>
      <c r="G131" s="2">
        <f t="shared" si="175"/>
        <v>0</v>
      </c>
      <c r="H131" s="2">
        <f t="shared" si="176"/>
        <v>0</v>
      </c>
      <c r="I131" s="2">
        <f t="shared" si="177"/>
        <v>0</v>
      </c>
      <c r="J131" s="2">
        <f t="shared" si="178"/>
        <v>0</v>
      </c>
      <c r="K131" s="2">
        <f t="shared" si="179"/>
        <v>0</v>
      </c>
      <c r="L131" s="2">
        <f t="shared" si="180"/>
        <v>0</v>
      </c>
      <c r="M131" s="73">
        <f t="shared" si="181"/>
        <v>0</v>
      </c>
    </row>
    <row r="132" spans="1:13" x14ac:dyDescent="0.45">
      <c r="A132" s="67" t="s">
        <v>24</v>
      </c>
      <c r="B132" s="125">
        <v>0</v>
      </c>
      <c r="C132" s="134" t="str">
        <f t="shared" si="171"/>
        <v>No Budget</v>
      </c>
      <c r="D132" s="106">
        <f t="shared" si="172"/>
        <v>1</v>
      </c>
      <c r="E132" s="2">
        <f t="shared" si="173"/>
        <v>0</v>
      </c>
      <c r="F132" s="2">
        <f t="shared" si="174"/>
        <v>0</v>
      </c>
      <c r="G132" s="2">
        <f t="shared" si="175"/>
        <v>0</v>
      </c>
      <c r="H132" s="2">
        <f t="shared" si="176"/>
        <v>0</v>
      </c>
      <c r="I132" s="2">
        <f t="shared" si="177"/>
        <v>0</v>
      </c>
      <c r="J132" s="2">
        <f t="shared" si="178"/>
        <v>0</v>
      </c>
      <c r="K132" s="2">
        <f t="shared" si="179"/>
        <v>0</v>
      </c>
      <c r="L132" s="2">
        <f t="shared" si="180"/>
        <v>0</v>
      </c>
      <c r="M132" s="73">
        <f t="shared" si="181"/>
        <v>0</v>
      </c>
    </row>
    <row r="133" spans="1:13" x14ac:dyDescent="0.45">
      <c r="A133" s="55" t="s">
        <v>23</v>
      </c>
      <c r="B133" s="124">
        <v>0</v>
      </c>
      <c r="C133" s="134" t="str">
        <f t="shared" si="171"/>
        <v>No Budget</v>
      </c>
      <c r="D133" s="106">
        <f t="shared" si="172"/>
        <v>1</v>
      </c>
      <c r="E133" s="2">
        <f t="shared" si="173"/>
        <v>0</v>
      </c>
      <c r="F133" s="2">
        <f t="shared" si="174"/>
        <v>0</v>
      </c>
      <c r="G133" s="2">
        <f t="shared" si="175"/>
        <v>0</v>
      </c>
      <c r="H133" s="2">
        <f t="shared" si="176"/>
        <v>0</v>
      </c>
      <c r="I133" s="2">
        <f t="shared" si="177"/>
        <v>0</v>
      </c>
      <c r="J133" s="2">
        <f t="shared" si="178"/>
        <v>0</v>
      </c>
      <c r="K133" s="2">
        <f t="shared" si="179"/>
        <v>0</v>
      </c>
      <c r="L133" s="2">
        <f t="shared" si="180"/>
        <v>0</v>
      </c>
      <c r="M133" s="73">
        <f t="shared" si="181"/>
        <v>0</v>
      </c>
    </row>
    <row r="134" spans="1:13" x14ac:dyDescent="0.45">
      <c r="A134" s="67" t="s">
        <v>22</v>
      </c>
      <c r="B134" s="125">
        <v>2000</v>
      </c>
      <c r="C134" s="134" t="str">
        <f t="shared" si="171"/>
        <v>Bet 1,001-3,000</v>
      </c>
      <c r="D134" s="106">
        <f t="shared" si="172"/>
        <v>0</v>
      </c>
      <c r="E134" s="2">
        <f t="shared" si="173"/>
        <v>0</v>
      </c>
      <c r="F134" s="2">
        <f t="shared" si="174"/>
        <v>0</v>
      </c>
      <c r="G134" s="2">
        <f t="shared" si="175"/>
        <v>1</v>
      </c>
      <c r="H134" s="2">
        <f t="shared" si="176"/>
        <v>0</v>
      </c>
      <c r="I134" s="2">
        <f t="shared" si="177"/>
        <v>0</v>
      </c>
      <c r="J134" s="2">
        <f t="shared" si="178"/>
        <v>0</v>
      </c>
      <c r="K134" s="2">
        <f t="shared" si="179"/>
        <v>0</v>
      </c>
      <c r="L134" s="2">
        <f t="shared" si="180"/>
        <v>0</v>
      </c>
      <c r="M134" s="73">
        <f t="shared" si="181"/>
        <v>0</v>
      </c>
    </row>
    <row r="135" spans="1:13" x14ac:dyDescent="0.45">
      <c r="A135" s="55" t="s">
        <v>21</v>
      </c>
      <c r="B135" s="124">
        <v>6500</v>
      </c>
      <c r="C135" s="134" t="str">
        <f t="shared" si="171"/>
        <v>Bet 6,001-10,000</v>
      </c>
      <c r="D135" s="106">
        <f t="shared" si="172"/>
        <v>0</v>
      </c>
      <c r="E135" s="2">
        <f t="shared" si="173"/>
        <v>0</v>
      </c>
      <c r="F135" s="2">
        <f t="shared" si="174"/>
        <v>0</v>
      </c>
      <c r="G135" s="2">
        <f t="shared" si="175"/>
        <v>0</v>
      </c>
      <c r="H135" s="2">
        <f t="shared" si="176"/>
        <v>0</v>
      </c>
      <c r="I135" s="2">
        <f t="shared" si="177"/>
        <v>1</v>
      </c>
      <c r="J135" s="2">
        <f t="shared" si="178"/>
        <v>0</v>
      </c>
      <c r="K135" s="2">
        <f t="shared" si="179"/>
        <v>0</v>
      </c>
      <c r="L135" s="2">
        <f t="shared" si="180"/>
        <v>0</v>
      </c>
      <c r="M135" s="73">
        <f t="shared" si="181"/>
        <v>0</v>
      </c>
    </row>
    <row r="136" spans="1:13" x14ac:dyDescent="0.45">
      <c r="A136" s="67" t="s">
        <v>20</v>
      </c>
      <c r="B136" s="125">
        <v>1500</v>
      </c>
      <c r="C136" s="134" t="str">
        <f t="shared" si="171"/>
        <v>Bet 1,001-3,000</v>
      </c>
      <c r="D136" s="106">
        <f t="shared" si="172"/>
        <v>0</v>
      </c>
      <c r="E136" s="2">
        <f t="shared" si="173"/>
        <v>0</v>
      </c>
      <c r="F136" s="2">
        <f t="shared" si="174"/>
        <v>0</v>
      </c>
      <c r="G136" s="2">
        <f t="shared" si="175"/>
        <v>1</v>
      </c>
      <c r="H136" s="2">
        <f t="shared" si="176"/>
        <v>0</v>
      </c>
      <c r="I136" s="2">
        <f t="shared" si="177"/>
        <v>0</v>
      </c>
      <c r="J136" s="2">
        <f t="shared" si="178"/>
        <v>0</v>
      </c>
      <c r="K136" s="2">
        <f t="shared" si="179"/>
        <v>0</v>
      </c>
      <c r="L136" s="2">
        <f t="shared" si="180"/>
        <v>0</v>
      </c>
      <c r="M136" s="73">
        <f t="shared" si="181"/>
        <v>0</v>
      </c>
    </row>
    <row r="137" spans="1:13" x14ac:dyDescent="0.45">
      <c r="A137" s="55" t="s">
        <v>19</v>
      </c>
      <c r="B137" s="124">
        <v>650</v>
      </c>
      <c r="C137" s="134" t="str">
        <f t="shared" si="171"/>
        <v>Bet 301-1,000</v>
      </c>
      <c r="D137" s="106">
        <f t="shared" si="172"/>
        <v>0</v>
      </c>
      <c r="E137" s="2">
        <f t="shared" si="173"/>
        <v>0</v>
      </c>
      <c r="F137" s="2">
        <f t="shared" si="174"/>
        <v>1</v>
      </c>
      <c r="G137" s="2">
        <f t="shared" si="175"/>
        <v>0</v>
      </c>
      <c r="H137" s="2">
        <f t="shared" si="176"/>
        <v>0</v>
      </c>
      <c r="I137" s="2">
        <f t="shared" si="177"/>
        <v>0</v>
      </c>
      <c r="J137" s="2">
        <f t="shared" si="178"/>
        <v>0</v>
      </c>
      <c r="K137" s="2">
        <f t="shared" si="179"/>
        <v>0</v>
      </c>
      <c r="L137" s="2">
        <f t="shared" si="180"/>
        <v>0</v>
      </c>
      <c r="M137" s="73">
        <f t="shared" si="181"/>
        <v>0</v>
      </c>
    </row>
    <row r="138" spans="1:13" x14ac:dyDescent="0.45">
      <c r="A138" s="67" t="s">
        <v>18</v>
      </c>
      <c r="B138" s="125">
        <v>3577</v>
      </c>
      <c r="C138" s="134" t="str">
        <f t="shared" si="171"/>
        <v>Bet 3,001-6,000</v>
      </c>
      <c r="D138" s="106">
        <f t="shared" si="172"/>
        <v>0</v>
      </c>
      <c r="E138" s="2">
        <f t="shared" si="173"/>
        <v>0</v>
      </c>
      <c r="F138" s="2">
        <f t="shared" si="174"/>
        <v>0</v>
      </c>
      <c r="G138" s="2">
        <f t="shared" si="175"/>
        <v>0</v>
      </c>
      <c r="H138" s="2">
        <f t="shared" si="176"/>
        <v>1</v>
      </c>
      <c r="I138" s="2">
        <f t="shared" si="177"/>
        <v>0</v>
      </c>
      <c r="J138" s="2">
        <f t="shared" si="178"/>
        <v>0</v>
      </c>
      <c r="K138" s="2">
        <f t="shared" si="179"/>
        <v>0</v>
      </c>
      <c r="L138" s="2">
        <f t="shared" si="180"/>
        <v>0</v>
      </c>
      <c r="M138" s="73">
        <f t="shared" si="181"/>
        <v>0</v>
      </c>
    </row>
    <row r="139" spans="1:13" x14ac:dyDescent="0.45">
      <c r="A139" s="55" t="s">
        <v>17</v>
      </c>
      <c r="B139" s="124">
        <v>0</v>
      </c>
      <c r="C139" s="134" t="str">
        <f t="shared" si="171"/>
        <v>No Budget</v>
      </c>
      <c r="D139" s="106">
        <f t="shared" si="172"/>
        <v>1</v>
      </c>
      <c r="E139" s="2">
        <f t="shared" si="173"/>
        <v>0</v>
      </c>
      <c r="F139" s="2">
        <f t="shared" si="174"/>
        <v>0</v>
      </c>
      <c r="G139" s="2">
        <f t="shared" si="175"/>
        <v>0</v>
      </c>
      <c r="H139" s="2">
        <f t="shared" si="176"/>
        <v>0</v>
      </c>
      <c r="I139" s="2">
        <f t="shared" si="177"/>
        <v>0</v>
      </c>
      <c r="J139" s="2">
        <f t="shared" si="178"/>
        <v>0</v>
      </c>
      <c r="K139" s="2">
        <f t="shared" si="179"/>
        <v>0</v>
      </c>
      <c r="L139" s="2">
        <f t="shared" si="180"/>
        <v>0</v>
      </c>
      <c r="M139" s="73">
        <f t="shared" si="181"/>
        <v>0</v>
      </c>
    </row>
    <row r="140" spans="1:13" x14ac:dyDescent="0.45">
      <c r="A140" s="67" t="s">
        <v>205</v>
      </c>
      <c r="B140" s="125">
        <v>1361</v>
      </c>
      <c r="C140" s="134" t="str">
        <f t="shared" si="171"/>
        <v>Bet 1,001-3,000</v>
      </c>
      <c r="D140" s="106">
        <f t="shared" si="172"/>
        <v>0</v>
      </c>
      <c r="E140" s="2">
        <f t="shared" si="173"/>
        <v>0</v>
      </c>
      <c r="F140" s="2">
        <f t="shared" si="174"/>
        <v>0</v>
      </c>
      <c r="G140" s="2">
        <f t="shared" si="175"/>
        <v>1</v>
      </c>
      <c r="H140" s="2">
        <f t="shared" si="176"/>
        <v>0</v>
      </c>
      <c r="I140" s="2">
        <f t="shared" si="177"/>
        <v>0</v>
      </c>
      <c r="J140" s="2">
        <f t="shared" si="178"/>
        <v>0</v>
      </c>
      <c r="K140" s="2">
        <f t="shared" si="179"/>
        <v>0</v>
      </c>
      <c r="L140" s="2">
        <f t="shared" si="180"/>
        <v>0</v>
      </c>
      <c r="M140" s="73">
        <f t="shared" si="181"/>
        <v>0</v>
      </c>
    </row>
    <row r="141" spans="1:13" x14ac:dyDescent="0.45">
      <c r="A141" s="55" t="s">
        <v>16</v>
      </c>
      <c r="B141" s="124">
        <v>978</v>
      </c>
      <c r="C141" s="134" t="str">
        <f t="shared" si="171"/>
        <v>Bet 301-1,000</v>
      </c>
      <c r="D141" s="106">
        <f t="shared" si="172"/>
        <v>0</v>
      </c>
      <c r="E141" s="2">
        <f t="shared" si="173"/>
        <v>0</v>
      </c>
      <c r="F141" s="2">
        <f t="shared" si="174"/>
        <v>1</v>
      </c>
      <c r="G141" s="2">
        <f t="shared" si="175"/>
        <v>0</v>
      </c>
      <c r="H141" s="2">
        <f t="shared" si="176"/>
        <v>0</v>
      </c>
      <c r="I141" s="2">
        <f t="shared" si="177"/>
        <v>0</v>
      </c>
      <c r="J141" s="2">
        <f t="shared" si="178"/>
        <v>0</v>
      </c>
      <c r="K141" s="2">
        <f t="shared" si="179"/>
        <v>0</v>
      </c>
      <c r="L141" s="2">
        <f t="shared" si="180"/>
        <v>0</v>
      </c>
      <c r="M141" s="73">
        <f t="shared" si="181"/>
        <v>0</v>
      </c>
    </row>
    <row r="142" spans="1:13" x14ac:dyDescent="0.45">
      <c r="A142" s="67" t="s">
        <v>191</v>
      </c>
      <c r="B142" s="125">
        <v>300</v>
      </c>
      <c r="C142" s="134" t="str">
        <f t="shared" ref="C142" si="225">IF(B142=0,"No Budget",IF(B142&lt;=300,"300 or less",IF(B142&lt;=1000,"Bet 301-1,000",IF(B142&lt;=3000,"Bet 1,001-3,000",IF(B142&lt;=6000,"Bet 3,001-6,000",IF(B142&lt;=10000,"Bet 6,001-10,000",IF(B142&lt;=15000,"Bet 10,001-15,000",IF(B142&lt;=25000,"Bet 15,001-25,000",IF(B142&lt;=50000,"Bet 25,001-50,000","Above 50,001")))))))))</f>
        <v>300 or less</v>
      </c>
      <c r="D142" s="106">
        <f t="shared" ref="D142" si="226">IF(C142="No Budget",1,0)</f>
        <v>0</v>
      </c>
      <c r="E142" s="2">
        <f t="shared" ref="E142" si="227">IF(C142="300 or less",1,0)</f>
        <v>1</v>
      </c>
      <c r="F142" s="2">
        <f t="shared" ref="F142" si="228">IF(C142="Bet 301-1,000",1,0)</f>
        <v>0</v>
      </c>
      <c r="G142" s="2">
        <f t="shared" ref="G142" si="229">IF(C142="Bet 1,001-3,000",1,0)</f>
        <v>0</v>
      </c>
      <c r="H142" s="2">
        <f t="shared" ref="H142" si="230">IF(C142="Bet 3,001-6,000",1,0)</f>
        <v>0</v>
      </c>
      <c r="I142" s="2">
        <f t="shared" ref="I142" si="231">IF(C142="Bet 6,001-10,000",1,0)</f>
        <v>0</v>
      </c>
      <c r="J142" s="2">
        <f t="shared" ref="J142" si="232">IF(C142="Bet 10,001-15,000",1,0)</f>
        <v>0</v>
      </c>
      <c r="K142" s="2">
        <f t="shared" ref="K142" si="233">IF(C142="Bet 15,001-25,000",1,0)</f>
        <v>0</v>
      </c>
      <c r="L142" s="2">
        <f t="shared" ref="L142" si="234">IF(C142="Bet 25,001-50,000",1,0)</f>
        <v>0</v>
      </c>
      <c r="M142" s="73">
        <f t="shared" ref="M142" si="235">IF(C142="Above 50,001",1,0)</f>
        <v>0</v>
      </c>
    </row>
    <row r="143" spans="1:13" x14ac:dyDescent="0.45">
      <c r="A143" s="55" t="s">
        <v>15</v>
      </c>
      <c r="B143" s="124">
        <v>775</v>
      </c>
      <c r="C143" s="134" t="str">
        <f t="shared" si="171"/>
        <v>Bet 301-1,000</v>
      </c>
      <c r="D143" s="106">
        <f t="shared" si="172"/>
        <v>0</v>
      </c>
      <c r="E143" s="2">
        <f t="shared" si="173"/>
        <v>0</v>
      </c>
      <c r="F143" s="2">
        <f t="shared" si="174"/>
        <v>1</v>
      </c>
      <c r="G143" s="2">
        <f t="shared" si="175"/>
        <v>0</v>
      </c>
      <c r="H143" s="2">
        <f t="shared" si="176"/>
        <v>0</v>
      </c>
      <c r="I143" s="2">
        <f t="shared" si="177"/>
        <v>0</v>
      </c>
      <c r="J143" s="2">
        <f t="shared" si="178"/>
        <v>0</v>
      </c>
      <c r="K143" s="2">
        <f t="shared" si="179"/>
        <v>0</v>
      </c>
      <c r="L143" s="2">
        <f t="shared" si="180"/>
        <v>0</v>
      </c>
      <c r="M143" s="73">
        <f t="shared" si="181"/>
        <v>0</v>
      </c>
    </row>
    <row r="144" spans="1:13" x14ac:dyDescent="0.45">
      <c r="A144" s="67" t="s">
        <v>14</v>
      </c>
      <c r="B144" s="125">
        <v>925</v>
      </c>
      <c r="C144" s="134" t="str">
        <f t="shared" si="171"/>
        <v>Bet 301-1,000</v>
      </c>
      <c r="D144" s="106">
        <f t="shared" si="172"/>
        <v>0</v>
      </c>
      <c r="E144" s="2">
        <f t="shared" si="173"/>
        <v>0</v>
      </c>
      <c r="F144" s="2">
        <f t="shared" si="174"/>
        <v>1</v>
      </c>
      <c r="G144" s="2">
        <f t="shared" si="175"/>
        <v>0</v>
      </c>
      <c r="H144" s="2">
        <f t="shared" si="176"/>
        <v>0</v>
      </c>
      <c r="I144" s="2">
        <f t="shared" si="177"/>
        <v>0</v>
      </c>
      <c r="J144" s="2">
        <f t="shared" si="178"/>
        <v>0</v>
      </c>
      <c r="K144" s="2">
        <f t="shared" si="179"/>
        <v>0</v>
      </c>
      <c r="L144" s="2">
        <f t="shared" si="180"/>
        <v>0</v>
      </c>
      <c r="M144" s="73">
        <f t="shared" si="181"/>
        <v>0</v>
      </c>
    </row>
    <row r="145" spans="1:13" x14ac:dyDescent="0.45">
      <c r="A145" s="55" t="s">
        <v>13</v>
      </c>
      <c r="B145" s="128">
        <v>1150</v>
      </c>
      <c r="C145" s="134" t="str">
        <f t="shared" si="171"/>
        <v>Bet 1,001-3,000</v>
      </c>
      <c r="D145" s="106">
        <f t="shared" si="172"/>
        <v>0</v>
      </c>
      <c r="E145" s="2">
        <f t="shared" si="173"/>
        <v>0</v>
      </c>
      <c r="F145" s="2">
        <f t="shared" si="174"/>
        <v>0</v>
      </c>
      <c r="G145" s="2">
        <f t="shared" si="175"/>
        <v>1</v>
      </c>
      <c r="H145" s="2">
        <f t="shared" si="176"/>
        <v>0</v>
      </c>
      <c r="I145" s="2">
        <f t="shared" si="177"/>
        <v>0</v>
      </c>
      <c r="J145" s="2">
        <f t="shared" si="178"/>
        <v>0</v>
      </c>
      <c r="K145" s="2">
        <f t="shared" si="179"/>
        <v>0</v>
      </c>
      <c r="L145" s="2">
        <f t="shared" si="180"/>
        <v>0</v>
      </c>
      <c r="M145" s="73">
        <f t="shared" si="181"/>
        <v>0</v>
      </c>
    </row>
    <row r="146" spans="1:13" x14ac:dyDescent="0.45">
      <c r="A146" s="5" t="s">
        <v>12</v>
      </c>
      <c r="B146" s="130"/>
      <c r="C146" s="135"/>
      <c r="D146" s="40"/>
      <c r="E146" s="81"/>
      <c r="F146" s="81"/>
      <c r="G146" s="81"/>
      <c r="H146" s="81"/>
      <c r="I146" s="81"/>
      <c r="J146" s="81"/>
      <c r="K146" s="81"/>
      <c r="L146" s="81"/>
      <c r="M146" s="82"/>
    </row>
    <row r="147" spans="1:13" x14ac:dyDescent="0.45">
      <c r="A147" s="67" t="s">
        <v>11</v>
      </c>
      <c r="B147" s="133">
        <v>100000</v>
      </c>
      <c r="C147" s="137" t="str">
        <f>IF(B147=0,"No Budget",IF(B147&lt;=300,"300 or less",IF(B147&lt;=1000,"Bet 301-1,000",IF(B147&lt;=3000,"Bet 1,001-3,000",IF(B147&lt;=6000,"Bet 3,001-6,000",IF(B147&lt;=10000,"Bet 6,001-10,000",IF(B147&lt;=15000,"Bet 10,001-15,000",IF(B147&lt;=25000,"Bet 15,001-25,000",IF(B147&lt;=50000,"Bet 25,001-50,000","Above 50,001")))))))))</f>
        <v>Above 50,001</v>
      </c>
      <c r="D147" s="105">
        <f>IF(C147="No Budget",1,0)</f>
        <v>0</v>
      </c>
      <c r="E147" s="84">
        <f>IF(C147="300 or less",1,0)</f>
        <v>0</v>
      </c>
      <c r="F147" s="84">
        <f>IF(C147="Bet 301-1,000",1,0)</f>
        <v>0</v>
      </c>
      <c r="G147" s="84">
        <f>IF(C147="Bet 1,001-3,000",1,0)</f>
        <v>0</v>
      </c>
      <c r="H147" s="84">
        <f>IF(C147="Bet 3,001-6,000",1,0)</f>
        <v>0</v>
      </c>
      <c r="I147" s="84">
        <f>IF(C147="Bet 6,001-10,000",1,0)</f>
        <v>0</v>
      </c>
      <c r="J147" s="84">
        <f>IF(C147="Bet 10,001-15,000",1,0)</f>
        <v>0</v>
      </c>
      <c r="K147" s="84">
        <f>IF(C147="Bet 15,001-25,000",1,0)</f>
        <v>0</v>
      </c>
      <c r="L147" s="84">
        <f>IF(C147="Bet 25,001-50,000",1,0)</f>
        <v>0</v>
      </c>
      <c r="M147" s="85">
        <f>IF(C147="Above 50,001",1,0)</f>
        <v>1</v>
      </c>
    </row>
    <row r="148" spans="1:13" x14ac:dyDescent="0.45">
      <c r="A148" s="5" t="s">
        <v>10</v>
      </c>
      <c r="B148" s="130"/>
      <c r="C148" s="135"/>
      <c r="D148" s="40"/>
      <c r="E148" s="81"/>
      <c r="F148" s="81"/>
      <c r="G148" s="81"/>
      <c r="H148" s="81"/>
      <c r="I148" s="81"/>
      <c r="J148" s="81"/>
      <c r="K148" s="81"/>
      <c r="L148" s="81"/>
      <c r="M148" s="82"/>
    </row>
    <row r="149" spans="1:13" x14ac:dyDescent="0.45">
      <c r="A149" s="55" t="s">
        <v>9</v>
      </c>
      <c r="B149" s="127">
        <v>6794</v>
      </c>
      <c r="C149" s="134" t="str">
        <f t="shared" ref="C149:C158" si="236">IF(B149=0,"No Budget",IF(B149&lt;=300,"300 or less",IF(B149&lt;=1000,"Bet 301-1,000",IF(B149&lt;=3000,"Bet 1,001-3,000",IF(B149&lt;=6000,"Bet 3,001-6,000",IF(B149&lt;=10000,"Bet 6,001-10,000",IF(B149&lt;=15000,"Bet 10,001-15,000",IF(B149&lt;=25000,"Bet 15,001-25,000",IF(B149&lt;=50000,"Bet 25,001-50,000","Above 50,001")))))))))</f>
        <v>Bet 6,001-10,000</v>
      </c>
      <c r="D149" s="106">
        <f t="shared" ref="D149:D158" si="237">IF(C149="No Budget",1,0)</f>
        <v>0</v>
      </c>
      <c r="E149" s="2">
        <f t="shared" ref="E149:E158" si="238">IF(C149="300 or less",1,0)</f>
        <v>0</v>
      </c>
      <c r="F149" s="2">
        <f t="shared" ref="F149:F158" si="239">IF(C149="Bet 301-1,000",1,0)</f>
        <v>0</v>
      </c>
      <c r="G149" s="2">
        <f t="shared" ref="G149:G158" si="240">IF(C149="Bet 1,001-3,000",1,0)</f>
        <v>0</v>
      </c>
      <c r="H149" s="2">
        <f t="shared" ref="H149:H158" si="241">IF(C149="Bet 3,001-6,000",1,0)</f>
        <v>0</v>
      </c>
      <c r="I149" s="2">
        <f t="shared" ref="I149:I158" si="242">IF(C149="Bet 6,001-10,000",1,0)</f>
        <v>1</v>
      </c>
      <c r="J149" s="2">
        <f t="shared" ref="J149:J158" si="243">IF(C149="Bet 10,001-15,000",1,0)</f>
        <v>0</v>
      </c>
      <c r="K149" s="2">
        <f t="shared" ref="K149:K158" si="244">IF(C149="Bet 15,001-25,000",1,0)</f>
        <v>0</v>
      </c>
      <c r="L149" s="2">
        <f t="shared" ref="L149:L158" si="245">IF(C149="Bet 25,001-50,000",1,0)</f>
        <v>0</v>
      </c>
      <c r="M149" s="73">
        <f t="shared" ref="M149:M158" si="246">IF(C149="Above 50,001",1,0)</f>
        <v>0</v>
      </c>
    </row>
    <row r="150" spans="1:13" x14ac:dyDescent="0.45">
      <c r="A150" s="67" t="s">
        <v>8</v>
      </c>
      <c r="B150" s="125">
        <v>12500</v>
      </c>
      <c r="C150" s="134" t="str">
        <f t="shared" si="236"/>
        <v>Bet 10,001-15,000</v>
      </c>
      <c r="D150" s="106">
        <f t="shared" si="237"/>
        <v>0</v>
      </c>
      <c r="E150" s="2">
        <f t="shared" si="238"/>
        <v>0</v>
      </c>
      <c r="F150" s="2">
        <f t="shared" si="239"/>
        <v>0</v>
      </c>
      <c r="G150" s="2">
        <f t="shared" si="240"/>
        <v>0</v>
      </c>
      <c r="H150" s="2">
        <f t="shared" si="241"/>
        <v>0</v>
      </c>
      <c r="I150" s="2">
        <f t="shared" si="242"/>
        <v>0</v>
      </c>
      <c r="J150" s="2">
        <f t="shared" si="243"/>
        <v>1</v>
      </c>
      <c r="K150" s="2">
        <f t="shared" si="244"/>
        <v>0</v>
      </c>
      <c r="L150" s="2">
        <f t="shared" si="245"/>
        <v>0</v>
      </c>
      <c r="M150" s="73">
        <f t="shared" si="246"/>
        <v>0</v>
      </c>
    </row>
    <row r="151" spans="1:13" x14ac:dyDescent="0.45">
      <c r="A151" s="55" t="s">
        <v>7</v>
      </c>
      <c r="B151" s="124">
        <v>3600</v>
      </c>
      <c r="C151" s="134" t="str">
        <f t="shared" si="236"/>
        <v>Bet 3,001-6,000</v>
      </c>
      <c r="D151" s="106">
        <f t="shared" si="237"/>
        <v>0</v>
      </c>
      <c r="E151" s="2">
        <f t="shared" si="238"/>
        <v>0</v>
      </c>
      <c r="F151" s="2">
        <f t="shared" si="239"/>
        <v>0</v>
      </c>
      <c r="G151" s="2">
        <f t="shared" si="240"/>
        <v>0</v>
      </c>
      <c r="H151" s="2">
        <f t="shared" si="241"/>
        <v>1</v>
      </c>
      <c r="I151" s="2">
        <f t="shared" si="242"/>
        <v>0</v>
      </c>
      <c r="J151" s="2">
        <f t="shared" si="243"/>
        <v>0</v>
      </c>
      <c r="K151" s="2">
        <f t="shared" si="244"/>
        <v>0</v>
      </c>
      <c r="L151" s="2">
        <f t="shared" si="245"/>
        <v>0</v>
      </c>
      <c r="M151" s="73">
        <f t="shared" si="246"/>
        <v>0</v>
      </c>
    </row>
    <row r="152" spans="1:13" x14ac:dyDescent="0.45">
      <c r="A152" s="67" t="s">
        <v>6</v>
      </c>
      <c r="B152" s="125">
        <v>14010</v>
      </c>
      <c r="C152" s="134" t="str">
        <f t="shared" si="236"/>
        <v>Bet 10,001-15,000</v>
      </c>
      <c r="D152" s="106">
        <f t="shared" si="237"/>
        <v>0</v>
      </c>
      <c r="E152" s="2">
        <f t="shared" si="238"/>
        <v>0</v>
      </c>
      <c r="F152" s="2">
        <f t="shared" si="239"/>
        <v>0</v>
      </c>
      <c r="G152" s="2">
        <f t="shared" si="240"/>
        <v>0</v>
      </c>
      <c r="H152" s="2">
        <f t="shared" si="241"/>
        <v>0</v>
      </c>
      <c r="I152" s="2">
        <f t="shared" si="242"/>
        <v>0</v>
      </c>
      <c r="J152" s="2">
        <f t="shared" si="243"/>
        <v>1</v>
      </c>
      <c r="K152" s="2">
        <f t="shared" si="244"/>
        <v>0</v>
      </c>
      <c r="L152" s="2">
        <f t="shared" si="245"/>
        <v>0</v>
      </c>
      <c r="M152" s="73">
        <f t="shared" si="246"/>
        <v>0</v>
      </c>
    </row>
    <row r="153" spans="1:13" x14ac:dyDescent="0.45">
      <c r="A153" s="55" t="s">
        <v>5</v>
      </c>
      <c r="B153" s="124">
        <v>32000</v>
      </c>
      <c r="C153" s="134" t="str">
        <f t="shared" si="236"/>
        <v>Bet 25,001-50,000</v>
      </c>
      <c r="D153" s="106">
        <f t="shared" si="237"/>
        <v>0</v>
      </c>
      <c r="E153" s="2">
        <f t="shared" si="238"/>
        <v>0</v>
      </c>
      <c r="F153" s="2">
        <f t="shared" si="239"/>
        <v>0</v>
      </c>
      <c r="G153" s="2">
        <f t="shared" si="240"/>
        <v>0</v>
      </c>
      <c r="H153" s="2">
        <f t="shared" si="241"/>
        <v>0</v>
      </c>
      <c r="I153" s="2">
        <f t="shared" si="242"/>
        <v>0</v>
      </c>
      <c r="J153" s="2">
        <f t="shared" si="243"/>
        <v>0</v>
      </c>
      <c r="K153" s="2">
        <f t="shared" si="244"/>
        <v>0</v>
      </c>
      <c r="L153" s="2">
        <f t="shared" si="245"/>
        <v>1</v>
      </c>
      <c r="M153" s="73">
        <f t="shared" si="246"/>
        <v>0</v>
      </c>
    </row>
    <row r="154" spans="1:13" x14ac:dyDescent="0.45">
      <c r="A154" s="67" t="s">
        <v>4</v>
      </c>
      <c r="B154" s="125">
        <v>10000</v>
      </c>
      <c r="C154" s="134" t="str">
        <f t="shared" si="236"/>
        <v>Bet 6,001-10,000</v>
      </c>
      <c r="D154" s="106">
        <f t="shared" si="237"/>
        <v>0</v>
      </c>
      <c r="E154" s="2">
        <f t="shared" si="238"/>
        <v>0</v>
      </c>
      <c r="F154" s="2">
        <f t="shared" si="239"/>
        <v>0</v>
      </c>
      <c r="G154" s="2">
        <f t="shared" si="240"/>
        <v>0</v>
      </c>
      <c r="H154" s="2">
        <f t="shared" si="241"/>
        <v>0</v>
      </c>
      <c r="I154" s="2">
        <f t="shared" si="242"/>
        <v>1</v>
      </c>
      <c r="J154" s="2">
        <f t="shared" si="243"/>
        <v>0</v>
      </c>
      <c r="K154" s="2">
        <f t="shared" si="244"/>
        <v>0</v>
      </c>
      <c r="L154" s="2">
        <f t="shared" si="245"/>
        <v>0</v>
      </c>
      <c r="M154" s="73">
        <f t="shared" si="246"/>
        <v>0</v>
      </c>
    </row>
    <row r="155" spans="1:13" x14ac:dyDescent="0.45">
      <c r="A155" s="69" t="s">
        <v>3</v>
      </c>
      <c r="B155" s="124">
        <v>5000</v>
      </c>
      <c r="C155" s="134" t="str">
        <f t="shared" si="236"/>
        <v>Bet 3,001-6,000</v>
      </c>
      <c r="D155" s="106">
        <f t="shared" si="237"/>
        <v>0</v>
      </c>
      <c r="E155" s="2">
        <f t="shared" si="238"/>
        <v>0</v>
      </c>
      <c r="F155" s="2">
        <f t="shared" si="239"/>
        <v>0</v>
      </c>
      <c r="G155" s="2">
        <f t="shared" si="240"/>
        <v>0</v>
      </c>
      <c r="H155" s="2">
        <f t="shared" si="241"/>
        <v>1</v>
      </c>
      <c r="I155" s="2">
        <f t="shared" si="242"/>
        <v>0</v>
      </c>
      <c r="J155" s="2">
        <f t="shared" si="243"/>
        <v>0</v>
      </c>
      <c r="K155" s="2">
        <f t="shared" si="244"/>
        <v>0</v>
      </c>
      <c r="L155" s="2">
        <f t="shared" si="245"/>
        <v>0</v>
      </c>
      <c r="M155" s="73">
        <f t="shared" si="246"/>
        <v>0</v>
      </c>
    </row>
    <row r="156" spans="1:13" x14ac:dyDescent="0.45">
      <c r="A156" s="160" t="s">
        <v>2</v>
      </c>
      <c r="B156" s="125">
        <v>4000</v>
      </c>
      <c r="C156" s="134" t="str">
        <f t="shared" si="236"/>
        <v>Bet 3,001-6,000</v>
      </c>
      <c r="D156" s="106">
        <f t="shared" si="237"/>
        <v>0</v>
      </c>
      <c r="E156" s="2">
        <f t="shared" si="238"/>
        <v>0</v>
      </c>
      <c r="F156" s="2">
        <f t="shared" si="239"/>
        <v>0</v>
      </c>
      <c r="G156" s="2">
        <f t="shared" si="240"/>
        <v>0</v>
      </c>
      <c r="H156" s="2">
        <f t="shared" si="241"/>
        <v>1</v>
      </c>
      <c r="I156" s="2">
        <f t="shared" si="242"/>
        <v>0</v>
      </c>
      <c r="J156" s="2">
        <f t="shared" si="243"/>
        <v>0</v>
      </c>
      <c r="K156" s="2">
        <f t="shared" si="244"/>
        <v>0</v>
      </c>
      <c r="L156" s="2">
        <f t="shared" si="245"/>
        <v>0</v>
      </c>
      <c r="M156" s="73">
        <f t="shared" si="246"/>
        <v>0</v>
      </c>
    </row>
    <row r="157" spans="1:13" x14ac:dyDescent="0.45">
      <c r="A157" s="55" t="s">
        <v>154</v>
      </c>
      <c r="B157" s="161">
        <v>0</v>
      </c>
      <c r="C157" s="134" t="str">
        <f t="shared" si="236"/>
        <v>No Budget</v>
      </c>
      <c r="D157" s="106">
        <f t="shared" ref="D157" si="247">IF(C157="No Budget",1,0)</f>
        <v>1</v>
      </c>
      <c r="E157" s="2">
        <f t="shared" ref="E157" si="248">IF(C157="300 or less",1,0)</f>
        <v>0</v>
      </c>
      <c r="F157" s="2">
        <f t="shared" ref="F157" si="249">IF(C157="Bet 301-1,000",1,0)</f>
        <v>0</v>
      </c>
      <c r="G157" s="2">
        <f t="shared" ref="G157" si="250">IF(C157="Bet 1,001-3,000",1,0)</f>
        <v>0</v>
      </c>
      <c r="H157" s="2">
        <f t="shared" ref="H157" si="251">IF(C157="Bet 3,001-6,000",1,0)</f>
        <v>0</v>
      </c>
      <c r="I157" s="2">
        <f t="shared" ref="I157" si="252">IF(C157="Bet 6,001-10,000",1,0)</f>
        <v>0</v>
      </c>
      <c r="J157" s="2">
        <f t="shared" ref="J157" si="253">IF(C157="Bet 10,001-15,000",1,0)</f>
        <v>0</v>
      </c>
      <c r="K157" s="2">
        <f t="shared" ref="K157" si="254">IF(C157="Bet 15,001-25,000",1,0)</f>
        <v>0</v>
      </c>
      <c r="L157" s="2">
        <f t="shared" ref="L157" si="255">IF(C157="Bet 25,001-50,000",1,0)</f>
        <v>0</v>
      </c>
      <c r="M157" s="73">
        <f t="shared" ref="M157" si="256">IF(C157="Above 50,001",1,0)</f>
        <v>0</v>
      </c>
    </row>
    <row r="158" spans="1:13" x14ac:dyDescent="0.45">
      <c r="A158" s="67" t="s">
        <v>1</v>
      </c>
      <c r="B158" s="125">
        <v>6790</v>
      </c>
      <c r="C158" s="138" t="str">
        <f t="shared" si="236"/>
        <v>Bet 6,001-10,000</v>
      </c>
      <c r="D158" s="107">
        <f t="shared" si="237"/>
        <v>0</v>
      </c>
      <c r="E158" s="71">
        <f t="shared" si="238"/>
        <v>0</v>
      </c>
      <c r="F158" s="71">
        <f t="shared" si="239"/>
        <v>0</v>
      </c>
      <c r="G158" s="71">
        <f t="shared" si="240"/>
        <v>0</v>
      </c>
      <c r="H158" s="71">
        <f t="shared" si="241"/>
        <v>0</v>
      </c>
      <c r="I158" s="71">
        <f t="shared" si="242"/>
        <v>1</v>
      </c>
      <c r="J158" s="71">
        <f t="shared" si="243"/>
        <v>0</v>
      </c>
      <c r="K158" s="71">
        <f t="shared" si="244"/>
        <v>0</v>
      </c>
      <c r="L158" s="71">
        <f t="shared" si="245"/>
        <v>0</v>
      </c>
      <c r="M158" s="74">
        <f t="shared" si="246"/>
        <v>0</v>
      </c>
    </row>
    <row r="159" spans="1:13" x14ac:dyDescent="0.45">
      <c r="B159" s="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45">
      <c r="B160" s="89" t="s">
        <v>0</v>
      </c>
      <c r="C160" s="90">
        <f>COUNT(B1:B158)</f>
        <v>146</v>
      </c>
      <c r="D160" s="1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45">
      <c r="B161" s="88" t="s">
        <v>228</v>
      </c>
      <c r="C161" s="81"/>
      <c r="D161" s="86">
        <f t="shared" ref="D161:M161" si="257">SUM(D3:D158)</f>
        <v>19</v>
      </c>
      <c r="E161" s="86">
        <f t="shared" si="257"/>
        <v>8</v>
      </c>
      <c r="F161" s="86">
        <f t="shared" si="257"/>
        <v>33</v>
      </c>
      <c r="G161" s="86">
        <f t="shared" si="257"/>
        <v>41</v>
      </c>
      <c r="H161" s="86">
        <f t="shared" si="257"/>
        <v>23</v>
      </c>
      <c r="I161" s="86">
        <f t="shared" si="257"/>
        <v>9</v>
      </c>
      <c r="J161" s="86">
        <f t="shared" si="257"/>
        <v>4</v>
      </c>
      <c r="K161" s="86">
        <f t="shared" si="257"/>
        <v>0</v>
      </c>
      <c r="L161" s="86">
        <f t="shared" si="257"/>
        <v>5</v>
      </c>
      <c r="M161" s="87">
        <f t="shared" si="257"/>
        <v>4</v>
      </c>
    </row>
    <row r="164" spans="1:13" x14ac:dyDescent="0.45">
      <c r="A164" s="91" t="s">
        <v>165</v>
      </c>
      <c r="B164" s="171" t="s">
        <v>168</v>
      </c>
      <c r="C164" s="90" t="s">
        <v>169</v>
      </c>
      <c r="E164" s="99" t="s">
        <v>231</v>
      </c>
      <c r="F164" s="99" t="s">
        <v>229</v>
      </c>
    </row>
    <row r="165" spans="1:13" x14ac:dyDescent="0.45">
      <c r="A165" s="6" t="s">
        <v>120</v>
      </c>
      <c r="B165" s="112">
        <f>SUM(B3:B52)</f>
        <v>183905</v>
      </c>
      <c r="C165" s="114">
        <f>B165/$B$176</f>
        <v>0.2112211789703391</v>
      </c>
      <c r="E165" s="102" t="str">
        <f>D1</f>
        <v>No Budget</v>
      </c>
      <c r="F165" s="101">
        <f>D161</f>
        <v>19</v>
      </c>
    </row>
    <row r="166" spans="1:13" x14ac:dyDescent="0.45">
      <c r="A166" s="5" t="s">
        <v>80</v>
      </c>
      <c r="B166" s="113">
        <f>SUM(B54:B62)</f>
        <v>18222</v>
      </c>
      <c r="C166" s="115">
        <f t="shared" ref="C166:C175" si="258">B166/$B$176</f>
        <v>2.0928589887156516E-2</v>
      </c>
      <c r="E166" s="102" t="str">
        <f>E1</f>
        <v>$300 or less</v>
      </c>
      <c r="F166" s="100">
        <f>E161</f>
        <v>8</v>
      </c>
    </row>
    <row r="167" spans="1:13" x14ac:dyDescent="0.45">
      <c r="A167" s="5" t="s">
        <v>71</v>
      </c>
      <c r="B167" s="112">
        <f>SUM(B64:B67)</f>
        <v>2527</v>
      </c>
      <c r="C167" s="116">
        <f t="shared" si="258"/>
        <v>2.9023458810692854E-3</v>
      </c>
      <c r="E167" s="102" t="str">
        <f>F1</f>
        <v>Between $301-$1,000</v>
      </c>
      <c r="F167" s="101">
        <f>F161</f>
        <v>33</v>
      </c>
    </row>
    <row r="168" spans="1:13" x14ac:dyDescent="0.45">
      <c r="A168" s="5" t="s">
        <v>67</v>
      </c>
      <c r="B168" s="113">
        <f>SUM(B69:B71)</f>
        <v>247650</v>
      </c>
      <c r="C168" s="115">
        <f t="shared" si="258"/>
        <v>0.28443449048152297</v>
      </c>
      <c r="E168" s="102" t="str">
        <f>G1</f>
        <v>Between $1,001-$3,000</v>
      </c>
      <c r="F168" s="100">
        <f>G161</f>
        <v>41</v>
      </c>
    </row>
    <row r="169" spans="1:13" x14ac:dyDescent="0.45">
      <c r="A169" s="5" t="s">
        <v>65</v>
      </c>
      <c r="B169" s="112">
        <f>SUM(B73:B77)</f>
        <v>95765</v>
      </c>
      <c r="C169" s="114">
        <f>B169/$B$176</f>
        <v>0.10998937605880495</v>
      </c>
      <c r="E169" s="102" t="str">
        <f>H1</f>
        <v>Between $3,001-$6,000</v>
      </c>
      <c r="F169" s="101">
        <f>H161</f>
        <v>23</v>
      </c>
    </row>
    <row r="170" spans="1:13" x14ac:dyDescent="0.45">
      <c r="A170" s="5" t="s">
        <v>61</v>
      </c>
      <c r="B170" s="113">
        <f>SUM(B79:B85)</f>
        <v>21470</v>
      </c>
      <c r="C170" s="115">
        <f>B170/$B$176</f>
        <v>2.4659028914348062E-2</v>
      </c>
      <c r="E170" s="102" t="str">
        <f>I1</f>
        <v>Between $6,001-$10,000</v>
      </c>
      <c r="F170" s="100">
        <f>I161</f>
        <v>9</v>
      </c>
    </row>
    <row r="171" spans="1:13" x14ac:dyDescent="0.45">
      <c r="A171" s="5" t="s">
        <v>54</v>
      </c>
      <c r="B171" s="112">
        <f>SUM(B87:B98)</f>
        <v>17764</v>
      </c>
      <c r="C171" s="114">
        <f t="shared" si="258"/>
        <v>2.0402561231228643E-2</v>
      </c>
      <c r="E171" s="102" t="str">
        <f>J1</f>
        <v>Between $10,001-$15,000</v>
      </c>
      <c r="F171" s="101">
        <f>J161</f>
        <v>4</v>
      </c>
    </row>
    <row r="172" spans="1:13" x14ac:dyDescent="0.45">
      <c r="A172" s="5" t="s">
        <v>44</v>
      </c>
      <c r="B172" s="113">
        <f>SUM(B100:B112)</f>
        <v>54841</v>
      </c>
      <c r="C172" s="115">
        <f t="shared" si="258"/>
        <v>6.2986763143538058E-2</v>
      </c>
      <c r="E172" s="102" t="str">
        <f>K1</f>
        <v>Between $15,0001-$25,000</v>
      </c>
      <c r="F172" s="100">
        <f>K161</f>
        <v>0</v>
      </c>
    </row>
    <row r="173" spans="1:13" x14ac:dyDescent="0.45">
      <c r="A173" s="5" t="s">
        <v>37</v>
      </c>
      <c r="B173" s="112">
        <f>SUM(B114:B145)</f>
        <v>33837</v>
      </c>
      <c r="C173" s="114">
        <f t="shared" si="258"/>
        <v>3.8862951158583854E-2</v>
      </c>
      <c r="E173" s="102" t="str">
        <f>L1</f>
        <v>Between $25,001-$50,000</v>
      </c>
      <c r="F173" s="101">
        <f>L161</f>
        <v>5</v>
      </c>
    </row>
    <row r="174" spans="1:13" x14ac:dyDescent="0.45">
      <c r="A174" s="5" t="s">
        <v>12</v>
      </c>
      <c r="B174" s="113">
        <f>SUM(B147)</f>
        <v>100000</v>
      </c>
      <c r="C174" s="115">
        <f t="shared" si="258"/>
        <v>0.1148534183248629</v>
      </c>
      <c r="E174" s="102" t="str">
        <f>M1</f>
        <v xml:space="preserve">Above $50,001 </v>
      </c>
      <c r="F174" s="100">
        <f>M161</f>
        <v>4</v>
      </c>
    </row>
    <row r="175" spans="1:13" x14ac:dyDescent="0.45">
      <c r="A175" s="5" t="s">
        <v>10</v>
      </c>
      <c r="B175" s="112">
        <f>SUM(B149:B158)</f>
        <v>94694</v>
      </c>
      <c r="C175" s="114">
        <f t="shared" si="258"/>
        <v>0.10875929594854566</v>
      </c>
      <c r="E175" s="103" t="s">
        <v>230</v>
      </c>
      <c r="F175" s="99">
        <f>C160</f>
        <v>146</v>
      </c>
    </row>
    <row r="176" spans="1:13" x14ac:dyDescent="0.45">
      <c r="A176" s="95" t="s">
        <v>163</v>
      </c>
      <c r="B176" s="172">
        <f>SUM(B165:B175)</f>
        <v>870675</v>
      </c>
      <c r="C176" s="173">
        <f>SUM(C165:C175)</f>
        <v>1</v>
      </c>
    </row>
  </sheetData>
  <conditionalFormatting sqref="D3:E52">
    <cfRule type="containsText" dxfId="3" priority="6" operator="containsText" text="0">
      <formula>NOT(ISERROR(SEARCH("0",D3)))</formula>
    </cfRule>
  </conditionalFormatting>
  <conditionalFormatting sqref="D3:E52">
    <cfRule type="containsText" dxfId="2" priority="5" operator="containsText" text="1">
      <formula>NOT(ISERROR(SEARCH("1",D3)))</formula>
    </cfRule>
  </conditionalFormatting>
  <conditionalFormatting sqref="D54:M62 D69:M71 D147:M147 D64:M67 D79:M85 D87:M98 D100:M112 D149:M158 D73:M77 D114:M145 F3:M52">
    <cfRule type="containsText" dxfId="1" priority="2" operator="containsText" text="1">
      <formula>NOT(ISERROR(SEARCH("1",D3)))</formula>
    </cfRule>
    <cfRule type="containsText" dxfId="0" priority="3" operator="containsText" text="0">
      <formula>NOT(ISERROR(SEARCH("0",D3)))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EA163-E8DE-417B-B976-0C5253EDBEC1}">
  <dimension ref="A1:I67"/>
  <sheetViews>
    <sheetView zoomScale="80" zoomScaleNormal="80" workbookViewId="0">
      <selection sqref="A1:E1"/>
    </sheetView>
  </sheetViews>
  <sheetFormatPr defaultRowHeight="14.25" x14ac:dyDescent="0.45"/>
  <cols>
    <col min="1" max="1" width="18" customWidth="1"/>
    <col min="2" max="2" width="17" customWidth="1"/>
    <col min="4" max="4" width="18" customWidth="1"/>
    <col min="5" max="5" width="17" customWidth="1"/>
    <col min="7" max="7" width="51.46484375" customWidth="1"/>
    <col min="8" max="8" width="23.06640625" customWidth="1"/>
    <col min="9" max="9" width="19.06640625" customWidth="1"/>
    <col min="11" max="11" width="21.53125" bestFit="1" customWidth="1"/>
    <col min="12" max="12" width="19.1328125" bestFit="1" customWidth="1"/>
    <col min="13" max="13" width="15.1328125" bestFit="1" customWidth="1"/>
  </cols>
  <sheetData>
    <row r="1" spans="1:9" x14ac:dyDescent="0.45">
      <c r="A1" s="179" t="s">
        <v>217</v>
      </c>
      <c r="B1" s="179"/>
      <c r="C1" s="179"/>
      <c r="D1" s="179"/>
      <c r="E1" s="179"/>
      <c r="G1" s="179" t="s">
        <v>218</v>
      </c>
      <c r="H1" s="179"/>
      <c r="I1" s="179"/>
    </row>
    <row r="2" spans="1:9" ht="14.65" thickBot="1" x14ac:dyDescent="0.5"/>
    <row r="3" spans="1:9" x14ac:dyDescent="0.45">
      <c r="A3" s="180" t="s">
        <v>216</v>
      </c>
      <c r="B3" s="180"/>
      <c r="D3" s="180" t="s">
        <v>240</v>
      </c>
      <c r="E3" s="180"/>
      <c r="G3" s="7" t="s">
        <v>165</v>
      </c>
      <c r="H3" s="174" t="s">
        <v>168</v>
      </c>
      <c r="I3" s="174" t="s">
        <v>169</v>
      </c>
    </row>
    <row r="4" spans="1:9" x14ac:dyDescent="0.45">
      <c r="A4" s="63"/>
      <c r="B4" s="63"/>
      <c r="D4" s="63"/>
      <c r="E4" s="63"/>
      <c r="G4" s="6" t="s">
        <v>120</v>
      </c>
      <c r="H4" s="117">
        <v>183905</v>
      </c>
      <c r="I4" s="114">
        <f>H4/$H$15</f>
        <v>0.2112211789703391</v>
      </c>
    </row>
    <row r="5" spans="1:9" x14ac:dyDescent="0.45">
      <c r="A5" s="63" t="s">
        <v>208</v>
      </c>
      <c r="B5" s="165">
        <v>3912.872340425532</v>
      </c>
      <c r="D5" s="63" t="s">
        <v>208</v>
      </c>
      <c r="E5" s="165">
        <v>2277.75</v>
      </c>
      <c r="G5" s="5" t="s">
        <v>80</v>
      </c>
      <c r="H5" s="118">
        <v>18222</v>
      </c>
      <c r="I5" s="170">
        <f t="shared" ref="I5:I14" si="0">H5/$H$15</f>
        <v>2.0928589887156516E-2</v>
      </c>
    </row>
    <row r="6" spans="1:9" x14ac:dyDescent="0.45">
      <c r="A6" s="63" t="s">
        <v>209</v>
      </c>
      <c r="B6" s="164">
        <v>1600</v>
      </c>
      <c r="D6" s="63" t="s">
        <v>209</v>
      </c>
      <c r="E6" s="164">
        <v>2025</v>
      </c>
      <c r="G6" s="5" t="s">
        <v>71</v>
      </c>
      <c r="H6" s="117">
        <v>2527</v>
      </c>
      <c r="I6" s="114">
        <f t="shared" si="0"/>
        <v>2.9023458810692854E-3</v>
      </c>
    </row>
    <row r="7" spans="1:9" x14ac:dyDescent="0.45">
      <c r="A7" s="63" t="s">
        <v>210</v>
      </c>
      <c r="B7" s="164">
        <v>300</v>
      </c>
      <c r="D7" s="63" t="s">
        <v>210</v>
      </c>
      <c r="E7" s="164">
        <v>4000</v>
      </c>
      <c r="G7" s="5" t="s">
        <v>67</v>
      </c>
      <c r="H7" s="118">
        <v>247650</v>
      </c>
      <c r="I7" s="170">
        <f t="shared" si="0"/>
        <v>0.28443449048152297</v>
      </c>
    </row>
    <row r="8" spans="1:9" x14ac:dyDescent="0.45">
      <c r="A8" s="63" t="s">
        <v>211</v>
      </c>
      <c r="B8" s="164">
        <v>55180</v>
      </c>
      <c r="D8" s="63" t="s">
        <v>211</v>
      </c>
      <c r="E8" s="164">
        <v>3245</v>
      </c>
      <c r="G8" s="5" t="s">
        <v>65</v>
      </c>
      <c r="H8" s="117">
        <v>95765</v>
      </c>
      <c r="I8" s="114">
        <f t="shared" si="0"/>
        <v>0.10998937605880495</v>
      </c>
    </row>
    <row r="9" spans="1:9" x14ac:dyDescent="0.45">
      <c r="A9" s="63" t="s">
        <v>212</v>
      </c>
      <c r="B9" s="165">
        <v>170</v>
      </c>
      <c r="D9" s="63" t="s">
        <v>212</v>
      </c>
      <c r="E9" s="165">
        <v>755</v>
      </c>
      <c r="G9" s="5" t="s">
        <v>61</v>
      </c>
      <c r="H9" s="118">
        <v>21470</v>
      </c>
      <c r="I9" s="170">
        <f t="shared" si="0"/>
        <v>2.4659028914348062E-2</v>
      </c>
    </row>
    <row r="10" spans="1:9" x14ac:dyDescent="0.45">
      <c r="A10" s="63" t="s">
        <v>213</v>
      </c>
      <c r="B10" s="165">
        <v>55350</v>
      </c>
      <c r="D10" s="63" t="s">
        <v>213</v>
      </c>
      <c r="E10" s="165">
        <v>4000</v>
      </c>
      <c r="G10" s="5" t="s">
        <v>54</v>
      </c>
      <c r="H10" s="117">
        <v>17764</v>
      </c>
      <c r="I10" s="114">
        <f t="shared" si="0"/>
        <v>2.0402561231228643E-2</v>
      </c>
    </row>
    <row r="11" spans="1:9" x14ac:dyDescent="0.45">
      <c r="A11" s="63" t="s">
        <v>214</v>
      </c>
      <c r="B11" s="164">
        <v>183905</v>
      </c>
      <c r="D11" s="63" t="s">
        <v>214</v>
      </c>
      <c r="E11" s="164">
        <v>18222</v>
      </c>
      <c r="G11" s="5" t="s">
        <v>44</v>
      </c>
      <c r="H11" s="118">
        <v>54841</v>
      </c>
      <c r="I11" s="170">
        <f t="shared" si="0"/>
        <v>6.2986763143538058E-2</v>
      </c>
    </row>
    <row r="12" spans="1:9" ht="14.65" thickBot="1" x14ac:dyDescent="0.5">
      <c r="A12" s="64" t="s">
        <v>215</v>
      </c>
      <c r="B12" s="64">
        <v>47</v>
      </c>
      <c r="D12" s="64" t="s">
        <v>215</v>
      </c>
      <c r="E12" s="64">
        <v>8</v>
      </c>
      <c r="G12" s="5" t="s">
        <v>37</v>
      </c>
      <c r="H12" s="117">
        <v>33837</v>
      </c>
      <c r="I12" s="114">
        <f t="shared" si="0"/>
        <v>3.8862951158583854E-2</v>
      </c>
    </row>
    <row r="13" spans="1:9" ht="14.65" thickBot="1" x14ac:dyDescent="0.5">
      <c r="G13" s="5" t="s">
        <v>12</v>
      </c>
      <c r="H13" s="118">
        <v>100000</v>
      </c>
      <c r="I13" s="170">
        <f t="shared" si="0"/>
        <v>0.1148534183248629</v>
      </c>
    </row>
    <row r="14" spans="1:9" x14ac:dyDescent="0.45">
      <c r="A14" s="180" t="s">
        <v>219</v>
      </c>
      <c r="B14" s="180"/>
      <c r="D14" s="108" t="s">
        <v>221</v>
      </c>
      <c r="E14" s="108"/>
      <c r="G14" s="5" t="s">
        <v>10</v>
      </c>
      <c r="H14" s="117">
        <v>94694</v>
      </c>
      <c r="I14" s="114">
        <f t="shared" si="0"/>
        <v>0.10875929594854566</v>
      </c>
    </row>
    <row r="15" spans="1:9" x14ac:dyDescent="0.45">
      <c r="A15" s="63"/>
      <c r="B15" s="63"/>
      <c r="D15" s="63"/>
      <c r="E15" s="63"/>
      <c r="G15" s="31" t="s">
        <v>163</v>
      </c>
      <c r="H15" s="175">
        <v>870675</v>
      </c>
      <c r="I15" s="176">
        <f>H15/$H$15</f>
        <v>1</v>
      </c>
    </row>
    <row r="16" spans="1:9" x14ac:dyDescent="0.45">
      <c r="A16" s="63" t="s">
        <v>208</v>
      </c>
      <c r="B16" s="65">
        <v>842.33333333333337</v>
      </c>
      <c r="D16" s="63" t="s">
        <v>208</v>
      </c>
      <c r="E16" s="65">
        <v>82550</v>
      </c>
    </row>
    <row r="17" spans="1:5" x14ac:dyDescent="0.45">
      <c r="A17" s="63" t="s">
        <v>209</v>
      </c>
      <c r="B17" s="66">
        <v>1130</v>
      </c>
      <c r="D17" s="63" t="s">
        <v>209</v>
      </c>
      <c r="E17" s="66">
        <v>60000</v>
      </c>
    </row>
    <row r="18" spans="1:5" x14ac:dyDescent="0.45">
      <c r="A18" s="63" t="s">
        <v>210</v>
      </c>
      <c r="B18" s="66" t="e">
        <v>#N/A</v>
      </c>
      <c r="D18" s="63" t="s">
        <v>210</v>
      </c>
      <c r="E18" s="66" t="e">
        <v>#N/A</v>
      </c>
    </row>
    <row r="19" spans="1:5" x14ac:dyDescent="0.45">
      <c r="A19" s="63" t="s">
        <v>211</v>
      </c>
      <c r="B19" s="66">
        <v>1097</v>
      </c>
      <c r="D19" s="63" t="s">
        <v>211</v>
      </c>
      <c r="E19" s="66">
        <v>160350</v>
      </c>
    </row>
    <row r="20" spans="1:5" x14ac:dyDescent="0.45">
      <c r="A20" s="63" t="s">
        <v>212</v>
      </c>
      <c r="B20" s="65">
        <v>150</v>
      </c>
      <c r="D20" s="63" t="s">
        <v>212</v>
      </c>
      <c r="E20" s="65">
        <v>13650</v>
      </c>
    </row>
    <row r="21" spans="1:5" x14ac:dyDescent="0.45">
      <c r="A21" s="63" t="s">
        <v>213</v>
      </c>
      <c r="B21" s="65">
        <v>1247</v>
      </c>
      <c r="D21" s="63" t="s">
        <v>213</v>
      </c>
      <c r="E21" s="65">
        <v>174000</v>
      </c>
    </row>
    <row r="22" spans="1:5" x14ac:dyDescent="0.45">
      <c r="A22" s="63" t="s">
        <v>214</v>
      </c>
      <c r="B22" s="66">
        <v>2527</v>
      </c>
      <c r="D22" s="63" t="s">
        <v>214</v>
      </c>
      <c r="E22" s="66">
        <v>247650</v>
      </c>
    </row>
    <row r="23" spans="1:5" ht="14.65" thickBot="1" x14ac:dyDescent="0.5">
      <c r="A23" s="64" t="s">
        <v>215</v>
      </c>
      <c r="B23" s="64">
        <v>3</v>
      </c>
      <c r="D23" s="64" t="s">
        <v>215</v>
      </c>
      <c r="E23" s="64">
        <v>3</v>
      </c>
    </row>
    <row r="24" spans="1:5" ht="14.65" thickBot="1" x14ac:dyDescent="0.5"/>
    <row r="25" spans="1:5" x14ac:dyDescent="0.45">
      <c r="A25" s="180" t="s">
        <v>220</v>
      </c>
      <c r="B25" s="180"/>
      <c r="D25" s="180" t="s">
        <v>222</v>
      </c>
      <c r="E25" s="180"/>
    </row>
    <row r="26" spans="1:5" x14ac:dyDescent="0.45">
      <c r="A26" s="63"/>
      <c r="B26" s="63"/>
      <c r="D26" s="63"/>
      <c r="E26" s="63"/>
    </row>
    <row r="27" spans="1:5" x14ac:dyDescent="0.45">
      <c r="A27" s="63" t="s">
        <v>208</v>
      </c>
      <c r="B27" s="165">
        <v>19153</v>
      </c>
      <c r="D27" s="63" t="s">
        <v>208</v>
      </c>
      <c r="E27" s="65">
        <v>3578.3333333333335</v>
      </c>
    </row>
    <row r="28" spans="1:5" x14ac:dyDescent="0.45">
      <c r="A28" s="63" t="s">
        <v>209</v>
      </c>
      <c r="B28" s="164">
        <v>7190</v>
      </c>
      <c r="D28" s="63" t="s">
        <v>209</v>
      </c>
      <c r="E28" s="66">
        <v>1555</v>
      </c>
    </row>
    <row r="29" spans="1:5" x14ac:dyDescent="0.45">
      <c r="A29" s="63" t="s">
        <v>210</v>
      </c>
      <c r="B29" s="164" t="e">
        <v>#N/A</v>
      </c>
      <c r="D29" s="63" t="s">
        <v>210</v>
      </c>
      <c r="E29" s="66" t="e">
        <v>#N/A</v>
      </c>
    </row>
    <row r="30" spans="1:5" x14ac:dyDescent="0.45">
      <c r="A30" s="63" t="s">
        <v>211</v>
      </c>
      <c r="B30" s="164">
        <v>43539</v>
      </c>
      <c r="D30" s="63" t="s">
        <v>211</v>
      </c>
      <c r="E30" s="66">
        <v>12580</v>
      </c>
    </row>
    <row r="31" spans="1:5" x14ac:dyDescent="0.45">
      <c r="A31" s="63" t="s">
        <v>212</v>
      </c>
      <c r="B31" s="165">
        <v>461</v>
      </c>
      <c r="D31" s="63" t="s">
        <v>212</v>
      </c>
      <c r="E31" s="65">
        <v>350</v>
      </c>
    </row>
    <row r="32" spans="1:5" x14ac:dyDescent="0.45">
      <c r="A32" s="63" t="s">
        <v>213</v>
      </c>
      <c r="B32" s="165">
        <v>44000</v>
      </c>
      <c r="D32" s="63" t="s">
        <v>213</v>
      </c>
      <c r="E32" s="65">
        <v>12930</v>
      </c>
    </row>
    <row r="33" spans="1:5" x14ac:dyDescent="0.45">
      <c r="A33" s="63" t="s">
        <v>214</v>
      </c>
      <c r="B33" s="164">
        <v>95765</v>
      </c>
      <c r="D33" s="63" t="s">
        <v>214</v>
      </c>
      <c r="E33" s="66">
        <v>21470</v>
      </c>
    </row>
    <row r="34" spans="1:5" ht="14.65" thickBot="1" x14ac:dyDescent="0.5">
      <c r="A34" s="64" t="s">
        <v>215</v>
      </c>
      <c r="B34" s="64">
        <v>5</v>
      </c>
      <c r="D34" s="64" t="s">
        <v>215</v>
      </c>
      <c r="E34" s="64">
        <v>6</v>
      </c>
    </row>
    <row r="35" spans="1:5" ht="14.65" thickBot="1" x14ac:dyDescent="0.5"/>
    <row r="36" spans="1:5" x14ac:dyDescent="0.45">
      <c r="A36" s="180" t="s">
        <v>223</v>
      </c>
      <c r="B36" s="180"/>
      <c r="D36" s="180" t="s">
        <v>224</v>
      </c>
      <c r="E36" s="180"/>
    </row>
    <row r="37" spans="1:5" x14ac:dyDescent="0.45">
      <c r="A37" s="63"/>
      <c r="B37" s="63"/>
      <c r="D37" s="63"/>
      <c r="E37" s="63"/>
    </row>
    <row r="38" spans="1:5" x14ac:dyDescent="0.45">
      <c r="A38" s="63" t="s">
        <v>208</v>
      </c>
      <c r="B38" s="65">
        <v>1973.7777777777778</v>
      </c>
      <c r="D38" s="63" t="s">
        <v>208</v>
      </c>
      <c r="E38" s="65">
        <v>4570.083333333333</v>
      </c>
    </row>
    <row r="39" spans="1:5" x14ac:dyDescent="0.45">
      <c r="A39" s="63" t="s">
        <v>209</v>
      </c>
      <c r="B39" s="66">
        <v>1250</v>
      </c>
      <c r="D39" s="63" t="s">
        <v>209</v>
      </c>
      <c r="E39" s="66">
        <v>2495</v>
      </c>
    </row>
    <row r="40" spans="1:5" x14ac:dyDescent="0.45">
      <c r="A40" s="63" t="s">
        <v>210</v>
      </c>
      <c r="B40" s="66" t="e">
        <v>#N/A</v>
      </c>
      <c r="D40" s="63" t="s">
        <v>210</v>
      </c>
      <c r="E40" s="66" t="e">
        <v>#N/A</v>
      </c>
    </row>
    <row r="41" spans="1:5" x14ac:dyDescent="0.45">
      <c r="A41" s="63" t="s">
        <v>211</v>
      </c>
      <c r="B41" s="66">
        <v>6735</v>
      </c>
      <c r="D41" s="63" t="s">
        <v>211</v>
      </c>
      <c r="E41" s="66">
        <v>25550</v>
      </c>
    </row>
    <row r="42" spans="1:5" x14ac:dyDescent="0.45">
      <c r="A42" s="63" t="s">
        <v>212</v>
      </c>
      <c r="B42" s="65">
        <v>165</v>
      </c>
      <c r="D42" s="63" t="s">
        <v>212</v>
      </c>
      <c r="E42" s="65">
        <v>450</v>
      </c>
    </row>
    <row r="43" spans="1:5" x14ac:dyDescent="0.45">
      <c r="A43" s="63" t="s">
        <v>213</v>
      </c>
      <c r="B43" s="65">
        <v>6900</v>
      </c>
      <c r="D43" s="63" t="s">
        <v>213</v>
      </c>
      <c r="E43" s="65">
        <v>26000</v>
      </c>
    </row>
    <row r="44" spans="1:5" x14ac:dyDescent="0.45">
      <c r="A44" s="63" t="s">
        <v>214</v>
      </c>
      <c r="B44" s="66">
        <v>17764</v>
      </c>
      <c r="D44" s="63" t="s">
        <v>214</v>
      </c>
      <c r="E44" s="66">
        <v>54841</v>
      </c>
    </row>
    <row r="45" spans="1:5" ht="14.65" thickBot="1" x14ac:dyDescent="0.5">
      <c r="A45" s="64" t="s">
        <v>215</v>
      </c>
      <c r="B45" s="64">
        <v>9</v>
      </c>
      <c r="D45" s="64" t="s">
        <v>215</v>
      </c>
      <c r="E45" s="64">
        <v>12</v>
      </c>
    </row>
    <row r="46" spans="1:5" ht="14.65" thickBot="1" x14ac:dyDescent="0.5"/>
    <row r="47" spans="1:5" x14ac:dyDescent="0.45">
      <c r="A47" s="180" t="s">
        <v>225</v>
      </c>
      <c r="B47" s="180"/>
      <c r="D47" s="180" t="s">
        <v>226</v>
      </c>
      <c r="E47" s="180"/>
    </row>
    <row r="48" spans="1:5" x14ac:dyDescent="0.45">
      <c r="A48" s="63"/>
      <c r="B48" s="63"/>
      <c r="D48" s="63"/>
      <c r="E48" s="63"/>
    </row>
    <row r="49" spans="1:5" x14ac:dyDescent="0.45">
      <c r="A49" s="63" t="s">
        <v>208</v>
      </c>
      <c r="B49" s="65">
        <v>1409.875</v>
      </c>
      <c r="D49" s="63" t="s">
        <v>208</v>
      </c>
      <c r="E49" s="65">
        <v>100000</v>
      </c>
    </row>
    <row r="50" spans="1:5" x14ac:dyDescent="0.45">
      <c r="A50" s="63" t="s">
        <v>209</v>
      </c>
      <c r="B50" s="66">
        <v>1000</v>
      </c>
      <c r="D50" s="63" t="s">
        <v>209</v>
      </c>
      <c r="E50" s="66">
        <v>100000</v>
      </c>
    </row>
    <row r="51" spans="1:5" x14ac:dyDescent="0.45">
      <c r="A51" s="63" t="s">
        <v>210</v>
      </c>
      <c r="B51" s="66">
        <v>500</v>
      </c>
      <c r="D51" s="63" t="s">
        <v>210</v>
      </c>
      <c r="E51" s="66" t="e">
        <v>#N/A</v>
      </c>
    </row>
    <row r="52" spans="1:5" x14ac:dyDescent="0.45">
      <c r="A52" s="63" t="s">
        <v>211</v>
      </c>
      <c r="B52" s="66">
        <v>6200</v>
      </c>
      <c r="D52" s="63" t="s">
        <v>211</v>
      </c>
      <c r="E52" s="66">
        <v>0</v>
      </c>
    </row>
    <row r="53" spans="1:5" x14ac:dyDescent="0.45">
      <c r="A53" s="63" t="s">
        <v>212</v>
      </c>
      <c r="B53" s="65">
        <v>300</v>
      </c>
      <c r="D53" s="63" t="s">
        <v>212</v>
      </c>
      <c r="E53" s="65">
        <v>100000</v>
      </c>
    </row>
    <row r="54" spans="1:5" x14ac:dyDescent="0.45">
      <c r="A54" s="63" t="s">
        <v>213</v>
      </c>
      <c r="B54" s="65">
        <v>6500</v>
      </c>
      <c r="D54" s="63" t="s">
        <v>213</v>
      </c>
      <c r="E54" s="65">
        <v>100000</v>
      </c>
    </row>
    <row r="55" spans="1:5" x14ac:dyDescent="0.45">
      <c r="A55" s="63" t="s">
        <v>214</v>
      </c>
      <c r="B55" s="66">
        <v>33837</v>
      </c>
      <c r="D55" s="63" t="s">
        <v>214</v>
      </c>
      <c r="E55" s="66">
        <v>100000</v>
      </c>
    </row>
    <row r="56" spans="1:5" ht="14.65" thickBot="1" x14ac:dyDescent="0.5">
      <c r="A56" s="64" t="s">
        <v>215</v>
      </c>
      <c r="B56" s="64">
        <v>24</v>
      </c>
      <c r="D56" s="64" t="s">
        <v>215</v>
      </c>
      <c r="E56" s="64">
        <v>1</v>
      </c>
    </row>
    <row r="57" spans="1:5" ht="14.65" thickBot="1" x14ac:dyDescent="0.5"/>
    <row r="58" spans="1:5" x14ac:dyDescent="0.45">
      <c r="A58" s="180" t="s">
        <v>227</v>
      </c>
      <c r="B58" s="180"/>
    </row>
    <row r="59" spans="1:5" x14ac:dyDescent="0.45">
      <c r="A59" s="63"/>
      <c r="B59" s="63"/>
    </row>
    <row r="60" spans="1:5" x14ac:dyDescent="0.45">
      <c r="A60" s="63" t="s">
        <v>208</v>
      </c>
      <c r="B60" s="65">
        <v>10521.555555555555</v>
      </c>
    </row>
    <row r="61" spans="1:5" x14ac:dyDescent="0.45">
      <c r="A61" s="63" t="s">
        <v>209</v>
      </c>
      <c r="B61" s="66">
        <v>6794</v>
      </c>
    </row>
    <row r="62" spans="1:5" x14ac:dyDescent="0.45">
      <c r="A62" s="63" t="s">
        <v>210</v>
      </c>
      <c r="B62" s="66" t="e">
        <v>#N/A</v>
      </c>
    </row>
    <row r="63" spans="1:5" x14ac:dyDescent="0.45">
      <c r="A63" s="63" t="s">
        <v>211</v>
      </c>
      <c r="B63" s="66">
        <v>28400</v>
      </c>
    </row>
    <row r="64" spans="1:5" x14ac:dyDescent="0.45">
      <c r="A64" s="63" t="s">
        <v>212</v>
      </c>
      <c r="B64" s="65">
        <v>3600</v>
      </c>
    </row>
    <row r="65" spans="1:2" x14ac:dyDescent="0.45">
      <c r="A65" s="63" t="s">
        <v>213</v>
      </c>
      <c r="B65" s="65">
        <v>32000</v>
      </c>
    </row>
    <row r="66" spans="1:2" x14ac:dyDescent="0.45">
      <c r="A66" s="63" t="s">
        <v>214</v>
      </c>
      <c r="B66" s="66">
        <v>94694</v>
      </c>
    </row>
    <row r="67" spans="1:2" ht="14.65" thickBot="1" x14ac:dyDescent="0.5">
      <c r="A67" s="64" t="s">
        <v>215</v>
      </c>
      <c r="B67" s="64">
        <v>9</v>
      </c>
    </row>
  </sheetData>
  <mergeCells count="12">
    <mergeCell ref="D25:E25"/>
    <mergeCell ref="A58:B58"/>
    <mergeCell ref="A25:B25"/>
    <mergeCell ref="A36:B36"/>
    <mergeCell ref="D36:E36"/>
    <mergeCell ref="A47:B47"/>
    <mergeCell ref="D47:E47"/>
    <mergeCell ref="G1:I1"/>
    <mergeCell ref="A3:B3"/>
    <mergeCell ref="A1:E1"/>
    <mergeCell ref="D3:E3"/>
    <mergeCell ref="A14:B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DA408-3CA4-4D04-B6F2-2CD1CC7DA8AA}">
  <dimension ref="A1:E44"/>
  <sheetViews>
    <sheetView zoomScale="80" zoomScaleNormal="80" workbookViewId="0"/>
  </sheetViews>
  <sheetFormatPr defaultRowHeight="14.25" x14ac:dyDescent="0.45"/>
  <cols>
    <col min="1" max="1" width="51.46484375" customWidth="1"/>
    <col min="2" max="2" width="23.06640625" customWidth="1"/>
    <col min="3" max="5" width="19.06640625" customWidth="1"/>
  </cols>
  <sheetData>
    <row r="1" spans="1:5" x14ac:dyDescent="0.45">
      <c r="A1" s="29" t="s">
        <v>166</v>
      </c>
    </row>
    <row r="2" spans="1:5" x14ac:dyDescent="0.45">
      <c r="A2" s="7" t="s">
        <v>165</v>
      </c>
      <c r="B2" s="7" t="s">
        <v>160</v>
      </c>
      <c r="C2" s="7" t="s">
        <v>161</v>
      </c>
      <c r="D2" s="7" t="s">
        <v>162</v>
      </c>
      <c r="E2" s="7" t="s">
        <v>164</v>
      </c>
    </row>
    <row r="3" spans="1:5" x14ac:dyDescent="0.45">
      <c r="A3" s="6" t="s">
        <v>120</v>
      </c>
      <c r="B3" s="110">
        <v>192638.2</v>
      </c>
      <c r="C3" s="110">
        <v>174743.16999999998</v>
      </c>
      <c r="D3" s="110">
        <v>162178</v>
      </c>
      <c r="E3" s="117">
        <v>183905</v>
      </c>
    </row>
    <row r="4" spans="1:5" x14ac:dyDescent="0.45">
      <c r="A4" s="5" t="s">
        <v>80</v>
      </c>
      <c r="B4" s="111">
        <v>15727.01</v>
      </c>
      <c r="C4" s="111">
        <v>13455.810000000001</v>
      </c>
      <c r="D4" s="119">
        <v>6368</v>
      </c>
      <c r="E4" s="118">
        <v>18222</v>
      </c>
    </row>
    <row r="5" spans="1:5" x14ac:dyDescent="0.45">
      <c r="A5" s="5" t="s">
        <v>71</v>
      </c>
      <c r="B5" s="110">
        <v>3780</v>
      </c>
      <c r="C5" s="110">
        <v>5045</v>
      </c>
      <c r="D5" s="110">
        <v>5173</v>
      </c>
      <c r="E5" s="117">
        <v>2527</v>
      </c>
    </row>
    <row r="6" spans="1:5" x14ac:dyDescent="0.45">
      <c r="A6" s="5" t="s">
        <v>67</v>
      </c>
      <c r="B6" s="111">
        <v>254000</v>
      </c>
      <c r="C6" s="111">
        <v>252725</v>
      </c>
      <c r="D6" s="111">
        <v>261000</v>
      </c>
      <c r="E6" s="118">
        <v>247650</v>
      </c>
    </row>
    <row r="7" spans="1:5" x14ac:dyDescent="0.45">
      <c r="A7" s="5" t="s">
        <v>65</v>
      </c>
      <c r="B7" s="110">
        <v>91023.73000000001</v>
      </c>
      <c r="C7" s="110">
        <v>87100</v>
      </c>
      <c r="D7" s="110">
        <v>61550</v>
      </c>
      <c r="E7" s="117">
        <v>95765</v>
      </c>
    </row>
    <row r="8" spans="1:5" x14ac:dyDescent="0.45">
      <c r="A8" s="5" t="s">
        <v>61</v>
      </c>
      <c r="B8" s="111">
        <v>24166</v>
      </c>
      <c r="C8" s="111">
        <v>21174.45</v>
      </c>
      <c r="D8" s="111">
        <v>19595</v>
      </c>
      <c r="E8" s="118">
        <v>21470</v>
      </c>
    </row>
    <row r="9" spans="1:5" x14ac:dyDescent="0.45">
      <c r="A9" s="5" t="s">
        <v>54</v>
      </c>
      <c r="B9" s="110">
        <v>14070</v>
      </c>
      <c r="C9" s="110">
        <v>12283</v>
      </c>
      <c r="D9" s="110">
        <v>11826</v>
      </c>
      <c r="E9" s="117">
        <v>17764</v>
      </c>
    </row>
    <row r="10" spans="1:5" x14ac:dyDescent="0.45">
      <c r="A10" s="5" t="s">
        <v>44</v>
      </c>
      <c r="B10" s="111">
        <v>45688</v>
      </c>
      <c r="C10" s="111">
        <v>44050</v>
      </c>
      <c r="D10" s="111">
        <v>41865</v>
      </c>
      <c r="E10" s="118">
        <v>54841</v>
      </c>
    </row>
    <row r="11" spans="1:5" x14ac:dyDescent="0.45">
      <c r="A11" s="5" t="s">
        <v>37</v>
      </c>
      <c r="B11" s="110">
        <v>33792.36</v>
      </c>
      <c r="C11" s="110">
        <v>24875.67</v>
      </c>
      <c r="D11" s="110">
        <v>14288</v>
      </c>
      <c r="E11" s="117">
        <v>33837</v>
      </c>
    </row>
    <row r="12" spans="1:5" x14ac:dyDescent="0.45">
      <c r="A12" s="5" t="s">
        <v>12</v>
      </c>
      <c r="B12" s="111">
        <v>100000</v>
      </c>
      <c r="C12" s="111">
        <v>100000</v>
      </c>
      <c r="D12" s="111">
        <v>100000</v>
      </c>
      <c r="E12" s="118">
        <v>100000</v>
      </c>
    </row>
    <row r="13" spans="1:5" x14ac:dyDescent="0.45">
      <c r="A13" s="5" t="s">
        <v>10</v>
      </c>
      <c r="B13" s="110">
        <v>95665.9</v>
      </c>
      <c r="C13" s="110">
        <v>93787.67</v>
      </c>
      <c r="D13" s="110">
        <v>109806</v>
      </c>
      <c r="E13" s="117">
        <v>94694</v>
      </c>
    </row>
    <row r="14" spans="1:5" x14ac:dyDescent="0.45">
      <c r="A14" s="31" t="s">
        <v>163</v>
      </c>
      <c r="B14" s="104">
        <f>SUM(B3:B13)</f>
        <v>870551.20000000007</v>
      </c>
      <c r="C14" s="32">
        <f>SUM(C3:C13)</f>
        <v>829239.77</v>
      </c>
      <c r="D14" s="32">
        <f>SUM(D3:D13)</f>
        <v>793649</v>
      </c>
      <c r="E14" s="109">
        <v>870675</v>
      </c>
    </row>
    <row r="15" spans="1:5" x14ac:dyDescent="0.45">
      <c r="A15" s="33"/>
      <c r="B15" s="30"/>
      <c r="C15" s="34"/>
    </row>
    <row r="16" spans="1:5" x14ac:dyDescent="0.45">
      <c r="A16" s="33" t="s">
        <v>167</v>
      </c>
    </row>
    <row r="17" spans="1:5" x14ac:dyDescent="0.45">
      <c r="A17" s="7" t="s">
        <v>165</v>
      </c>
      <c r="B17" s="7" t="s">
        <v>160</v>
      </c>
      <c r="C17" s="7" t="s">
        <v>161</v>
      </c>
      <c r="D17" s="7" t="s">
        <v>162</v>
      </c>
      <c r="E17" s="7" t="s">
        <v>164</v>
      </c>
    </row>
    <row r="18" spans="1:5" x14ac:dyDescent="0.45">
      <c r="A18" s="6" t="s">
        <v>120</v>
      </c>
      <c r="B18" s="35">
        <v>0.22128302160745972</v>
      </c>
      <c r="C18" s="35">
        <v>0.21072695295354682</v>
      </c>
      <c r="D18" s="35">
        <v>0.20434474181911652</v>
      </c>
      <c r="E18" s="92">
        <v>0.2112211789703391</v>
      </c>
    </row>
    <row r="19" spans="1:5" x14ac:dyDescent="0.45">
      <c r="A19" s="5" t="s">
        <v>80</v>
      </c>
      <c r="B19" s="36">
        <v>1.8065577303207438E-2</v>
      </c>
      <c r="C19" s="37">
        <v>1.6226681940254749E-2</v>
      </c>
      <c r="D19" s="37">
        <v>8.0236981335577821E-3</v>
      </c>
      <c r="E19" s="93">
        <v>2.0928589887156516E-2</v>
      </c>
    </row>
    <row r="20" spans="1:5" x14ac:dyDescent="0.45">
      <c r="A20" s="5" t="s">
        <v>71</v>
      </c>
      <c r="B20" s="39">
        <v>4.3420766061777897E-3</v>
      </c>
      <c r="C20" s="35">
        <v>6.0838857258377751E-3</v>
      </c>
      <c r="D20" s="35">
        <v>6.5179947306680912E-3</v>
      </c>
      <c r="E20" s="94">
        <v>2.9023458810692854E-3</v>
      </c>
    </row>
    <row r="21" spans="1:5" x14ac:dyDescent="0.45">
      <c r="A21" s="5" t="s">
        <v>67</v>
      </c>
      <c r="B21" s="36">
        <v>0.29176916877490949</v>
      </c>
      <c r="C21" s="37">
        <v>0.30476710011146713</v>
      </c>
      <c r="D21" s="37">
        <v>0.32886074322527969</v>
      </c>
      <c r="E21" s="93">
        <v>0.28443449048152297</v>
      </c>
    </row>
    <row r="22" spans="1:5" x14ac:dyDescent="0.45">
      <c r="A22" s="5" t="s">
        <v>65</v>
      </c>
      <c r="B22" s="35">
        <v>0.10455873244445589</v>
      </c>
      <c r="C22" s="35">
        <v>0.10503596565321512</v>
      </c>
      <c r="D22" s="35">
        <v>7.7553175270176106E-2</v>
      </c>
      <c r="E22" s="92">
        <v>0.10998937605880495</v>
      </c>
    </row>
    <row r="23" spans="1:5" x14ac:dyDescent="0.45">
      <c r="A23" s="5" t="s">
        <v>61</v>
      </c>
      <c r="B23" s="36">
        <v>2.7759424144151428E-2</v>
      </c>
      <c r="C23" s="37">
        <v>2.5534773856782097E-2</v>
      </c>
      <c r="D23" s="37">
        <v>2.4689755798848106E-2</v>
      </c>
      <c r="E23" s="93">
        <v>2.4659028914348062E-2</v>
      </c>
    </row>
    <row r="24" spans="1:5" x14ac:dyDescent="0.45">
      <c r="A24" s="5" t="s">
        <v>54</v>
      </c>
      <c r="B24" s="35">
        <v>1.6162174034106205E-2</v>
      </c>
      <c r="C24" s="35">
        <v>1.4812362412381644E-2</v>
      </c>
      <c r="D24" s="35">
        <v>1.4900793675793706E-2</v>
      </c>
      <c r="E24" s="92">
        <v>2.0402561231228643E-2</v>
      </c>
    </row>
    <row r="25" spans="1:5" x14ac:dyDescent="0.45">
      <c r="A25" s="5" t="s">
        <v>44</v>
      </c>
      <c r="B25" s="36">
        <v>5.2481692059008128E-2</v>
      </c>
      <c r="C25" s="37">
        <v>5.3120944741953224E-2</v>
      </c>
      <c r="D25" s="37">
        <v>5.2750019215043423E-2</v>
      </c>
      <c r="E25" s="93">
        <v>6.2986763143538058E-2</v>
      </c>
    </row>
    <row r="26" spans="1:5" x14ac:dyDescent="0.45">
      <c r="A26" s="5" t="s">
        <v>37</v>
      </c>
      <c r="B26" s="35">
        <v>3.8817199953316929E-2</v>
      </c>
      <c r="C26" s="35">
        <v>2.999816325741347E-2</v>
      </c>
      <c r="D26" s="35">
        <v>1.8002920686600751E-2</v>
      </c>
      <c r="E26" s="92">
        <v>3.8862951158583854E-2</v>
      </c>
    </row>
    <row r="27" spans="1:5" x14ac:dyDescent="0.45">
      <c r="A27" s="5" t="s">
        <v>12</v>
      </c>
      <c r="B27" s="36">
        <v>0.11486975148618483</v>
      </c>
      <c r="C27" s="37">
        <v>0.12059238306913331</v>
      </c>
      <c r="D27" s="37">
        <v>0.12600028476064357</v>
      </c>
      <c r="E27" s="93">
        <v>0.1148534183248629</v>
      </c>
    </row>
    <row r="28" spans="1:5" x14ac:dyDescent="0.45">
      <c r="A28" s="5" t="s">
        <v>10</v>
      </c>
      <c r="B28" s="35">
        <v>0.10989118158702209</v>
      </c>
      <c r="C28" s="35">
        <v>0.11310078627801462</v>
      </c>
      <c r="D28" s="35">
        <v>0.13835587268427227</v>
      </c>
      <c r="E28" s="92">
        <v>0.10875929594854566</v>
      </c>
    </row>
    <row r="29" spans="1:5" x14ac:dyDescent="0.45">
      <c r="A29" s="31" t="s">
        <v>163</v>
      </c>
      <c r="B29" s="38">
        <f>SUM(B18:B28)</f>
        <v>0.99999999999999989</v>
      </c>
      <c r="C29" s="38">
        <f t="shared" ref="C29:E29" si="0">SUM(C18:C28)</f>
        <v>0.99999999999999978</v>
      </c>
      <c r="D29" s="38">
        <f t="shared" si="0"/>
        <v>0.99999999999999989</v>
      </c>
      <c r="E29" s="38">
        <f t="shared" si="0"/>
        <v>1</v>
      </c>
    </row>
    <row r="31" spans="1:5" ht="15.4" x14ac:dyDescent="0.45">
      <c r="A31" s="45" t="s">
        <v>172</v>
      </c>
      <c r="B31" s="46" t="s">
        <v>175</v>
      </c>
    </row>
    <row r="32" spans="1:5" ht="15.4" x14ac:dyDescent="0.45">
      <c r="A32" s="41" t="s">
        <v>174</v>
      </c>
      <c r="B32" s="44" t="s">
        <v>160</v>
      </c>
    </row>
    <row r="33" spans="1:3" ht="15.4" x14ac:dyDescent="0.45">
      <c r="A33" s="42" t="s">
        <v>170</v>
      </c>
      <c r="B33" s="44" t="s">
        <v>161</v>
      </c>
      <c r="C33" s="36"/>
    </row>
    <row r="34" spans="1:3" ht="15.4" x14ac:dyDescent="0.45">
      <c r="A34" s="43" t="s">
        <v>173</v>
      </c>
      <c r="B34" s="44" t="s">
        <v>162</v>
      </c>
      <c r="C34" s="36"/>
    </row>
    <row r="35" spans="1:3" ht="15.4" x14ac:dyDescent="0.45">
      <c r="A35" s="43" t="s">
        <v>171</v>
      </c>
      <c r="B35" s="44" t="s">
        <v>164</v>
      </c>
      <c r="C35" s="36"/>
    </row>
    <row r="36" spans="1:3" x14ac:dyDescent="0.45">
      <c r="A36" s="33"/>
      <c r="C36" s="36"/>
    </row>
    <row r="37" spans="1:3" x14ac:dyDescent="0.45">
      <c r="A37" s="33"/>
      <c r="C37" s="36"/>
    </row>
    <row r="38" spans="1:3" x14ac:dyDescent="0.45">
      <c r="A38" s="33"/>
      <c r="C38" s="36"/>
    </row>
    <row r="39" spans="1:3" x14ac:dyDescent="0.45">
      <c r="A39" s="33"/>
      <c r="C39" s="36"/>
    </row>
    <row r="40" spans="1:3" x14ac:dyDescent="0.45">
      <c r="A40" s="33"/>
      <c r="C40" s="36"/>
    </row>
    <row r="41" spans="1:3" x14ac:dyDescent="0.45">
      <c r="A41" s="33"/>
      <c r="C41" s="36"/>
    </row>
    <row r="42" spans="1:3" x14ac:dyDescent="0.45">
      <c r="A42" s="33"/>
      <c r="C42" s="36"/>
    </row>
    <row r="43" spans="1:3" x14ac:dyDescent="0.45">
      <c r="A43" s="33"/>
      <c r="C43" s="36"/>
    </row>
    <row r="44" spans="1:3" x14ac:dyDescent="0.45">
      <c r="A44" s="33"/>
      <c r="C44" s="34"/>
    </row>
  </sheetData>
  <phoneticPr fontId="5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F3FF0-8587-4EA5-AAF3-E3699B8138CD}">
  <dimension ref="B1:E1"/>
  <sheetViews>
    <sheetView workbookViewId="0"/>
  </sheetViews>
  <sheetFormatPr defaultRowHeight="14.25" x14ac:dyDescent="0.45"/>
  <sheetData>
    <row r="1" spans="2:5" ht="15.4" x14ac:dyDescent="0.45">
      <c r="B1" s="181" t="s">
        <v>242</v>
      </c>
      <c r="C1" s="181"/>
      <c r="D1" s="181"/>
      <c r="E1" s="181"/>
    </row>
  </sheetData>
  <mergeCells count="1">
    <mergeCell ref="B1:E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N 7 F F U o 0 G h 5 C i A A A A 9 Q A A A B I A H A B D b 2 5 m a W c v U G F j a 2 F n Z S 5 4 b W w g o h g A K K A U A A A A A A A A A A A A A A A A A A A A A A A A A A A A h Y + x D o I w F E V / h X S n L e h A y K M M r p K Y E I 1 r U y o 2 w s P Q Y v k 3 B z / J X x C j q J v j v e c M 9 9 6 v N 8 j H t g k u u r e m w 4 x E l J N A o + o q g 3 V G B n c I E 5 I L 2 E h 1 k r U O J h l t O t o q I 0 f n z i l j 3 n v q F 7 T r a x Z z H r F 9 s S 7 V U b e S f G T z X w 4 N W i d R a S J g 9 x o j Y p o s a c K n S c D m D g q D X x 5 P 7 E l / S l g N j R t 6 L T S G 2 x L Y H I G 9 L 4 g H U E s D B B Q A A g A I A D e x R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3 s U V S K I p H u A 4 A A A A R A A A A E w A c A E Z v c m 1 1 b G F z L 1 N l Y 3 R p b 2 4 x L m 0 g o h g A K K A U A A A A A A A A A A A A A A A A A A A A A A A A A A A A K 0 5 N L s n M z 1 M I h t C G 1 g B Q S w E C L Q A U A A I A C A A 3 s U V S j Q a H k K I A A A D 1 A A A A E g A A A A A A A A A A A A A A A A A A A A A A Q 2 9 u Z m l n L 1 B h Y 2 t h Z 2 U u e G 1 s U E s B A i 0 A F A A C A A g A N 7 F F U g / K 6 a u k A A A A 6 Q A A A B M A A A A A A A A A A A A A A A A A 7 g A A A F t D b 2 5 0 Z W 5 0 X 1 R 5 c G V z X S 5 4 b W x Q S w E C L Q A U A A I A C A A 3 s U V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S V J s b N q / X k i q S d s 2 F + Q 9 Q A A A A A A C A A A A A A A Q Z g A A A A E A A C A A A A D N V Y i w g b j k i F R B f T 9 v L 5 h 1 e o y g Z u t L l d 9 4 9 u x p 3 D e i i w A A A A A O g A A A A A I A A C A A A A C o U b k y h w 2 C + P E I 0 x F c 6 e B T O F t 8 B V x g x r w D w i 3 F i P G / 2 F A A A A C z U 9 9 / b Y N N P L i T 9 7 9 O Z s B m D A d t g / 9 Y w v T A T h Z E 6 6 w 3 0 p T F H b i n i t a A 3 7 p J r f 8 5 c V W D r U J t 0 d O 5 n e q y M m W j N T S w X P 0 Q 5 k 6 N f 8 Q T o C 0 l F 1 j H V E A A A A B a 2 O h S L C O T 1 2 0 e F l G f B C b K a U 8 A h x n + m 0 + k y I 1 o Y C U 2 5 h h f W 6 F F 2 w A g K h 3 l S t 4 6 / F v T P H 6 T D / G 9 5 L a t Y i g 8 1 h O c < / D a t a M a s h u p > 
</file>

<file path=customXml/itemProps1.xml><?xml version="1.0" encoding="utf-8"?>
<ds:datastoreItem xmlns:ds="http://schemas.openxmlformats.org/officeDocument/2006/customXml" ds:itemID="{8CC4BF06-5E9C-4425-84D1-EEAF2826688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2021-22 Budget</vt:lpstr>
      <vt:lpstr>2021-22 Categories</vt:lpstr>
      <vt:lpstr>2021-22 Statistics Summary</vt:lpstr>
      <vt:lpstr>Budget Trends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Garber</dc:creator>
  <cp:lastModifiedBy>Mitchell Garber</cp:lastModifiedBy>
  <dcterms:created xsi:type="dcterms:W3CDTF">2020-05-20T23:53:08Z</dcterms:created>
  <dcterms:modified xsi:type="dcterms:W3CDTF">2021-04-20T02:46:01Z</dcterms:modified>
</cp:coreProperties>
</file>